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80" windowHeight="11385" activeTab="0"/>
  </bookViews>
  <sheets>
    <sheet name="Jubilación" sheetId="1" r:id="rId1"/>
  </sheets>
  <definedNames>
    <definedName name="capital" localSheetId="0">'Jubilación'!$C$4</definedName>
    <definedName name="IPC_máx">'Jubilación'!$F$4</definedName>
    <definedName name="IPC_mínimo" localSheetId="0">'Jubilación'!$E$4</definedName>
  </definedNames>
  <calcPr fullCalcOnLoad="1"/>
</workbook>
</file>

<file path=xl/sharedStrings.xml><?xml version="1.0" encoding="utf-8"?>
<sst xmlns="http://schemas.openxmlformats.org/spreadsheetml/2006/main" count="17" uniqueCount="17">
  <si>
    <t>Capital (mín. -aprox.)</t>
  </si>
  <si>
    <t>Capital (máx.-aprox.)</t>
  </si>
  <si>
    <t>Gasto anual +subida IPC</t>
  </si>
  <si>
    <t xml:space="preserve">Gastos acumulativos a lo largo del año (+ subida IPC) mín. </t>
  </si>
  <si>
    <t>Gastos anuales acumulativos (+ subida IPC)  máx.</t>
  </si>
  <si>
    <t>Gasto anual  (+ subida de IPC mín.)</t>
  </si>
  <si>
    <t>Cálculo del capital (mín. y máx.) para vivir sin trabajar según los años que faltan</t>
  </si>
  <si>
    <t>Enlace para plantillas http://www.excelgratis.com/</t>
  </si>
  <si>
    <t>←mín. -- máx.→</t>
  </si>
  <si>
    <t>Años que faltan para cumplir 65 años</t>
  </si>
  <si>
    <t>Introduzca Fecha nacimiento</t>
  </si>
  <si>
    <t xml:space="preserve">Introduzca subida media (mínima) que puede hacer el IPC en los próximos años </t>
  </si>
  <si>
    <t xml:space="preserve">Introduzca subida media (máxima) aproximada que puede hacer el IPC en los próximos años </t>
  </si>
  <si>
    <t>Nota</t>
  </si>
  <si>
    <t>Introduzca Gasto anual</t>
  </si>
  <si>
    <r>
      <t>Capital necesario (aprox.) necesario hasta la jubilación (sin producir interés).  Sólo hay que introducir la</t>
    </r>
    <r>
      <rPr>
        <b/>
        <u val="single"/>
        <sz val="9"/>
        <color indexed="10"/>
        <rFont val="Arial"/>
        <family val="2"/>
      </rPr>
      <t xml:space="preserve"> Fecha de nacimiento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y el </t>
    </r>
    <r>
      <rPr>
        <b/>
        <u val="single"/>
        <sz val="9"/>
        <color indexed="10"/>
        <rFont val="Arial"/>
        <family val="2"/>
      </rPr>
      <t>Gasto anual</t>
    </r>
    <r>
      <rPr>
        <sz val="9"/>
        <rFont val="Arial"/>
        <family val="2"/>
      </rPr>
      <t xml:space="preserve">.  Se puede modificar el  % aproximado (subida mínima y máxima) del IPC que se estime  mas oportuna, ya que es algo futuro y no se puede saber la subida futura. </t>
    </r>
  </si>
  <si>
    <t xml:space="preserve">Para que no se borren las fórmula la hoja está protegida (no tiene contraseña), si desea modificar datos o fórmulas: seleccione la pestaña "Revisar" y en la cinta de opciones  ‘Desproteger Hoja’  y aceptar.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</si>
</sst>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\ &quot;años&quot;"/>
    <numFmt numFmtId="166" formatCode="General\ \ "/>
    <numFmt numFmtId="167" formatCode="#,##0\ _€"/>
    <numFmt numFmtId="168" formatCode="[$-C0A]dddd\,\ dd&quot; de &quot;mmmm&quot; de &quot;yyyy"/>
    <numFmt numFmtId="169" formatCode="&quot;IPC (mínimo): &quot;0.00%"/>
    <numFmt numFmtId="170" formatCode="&quot;IPC (máximo): &quot;0.00%"/>
    <numFmt numFmtId="171" formatCode="&quot;IPC (mínimo):&quot;0.00%"/>
    <numFmt numFmtId="172" formatCode="0\ \ &quot;años&quot;"/>
    <numFmt numFmtId="173" formatCode="&quot;Faltan&quot;\ 0\ &quot;años&quot;"/>
    <numFmt numFmtId="174" formatCode="#,##0.00\ &quot;€&quot;"/>
    <numFmt numFmtId="175" formatCode="&quot;máx: &quot;#,##0.00\ &quot;€&quot;"/>
    <numFmt numFmtId="176" formatCode="&quot;mínimo:&quot;\ #,##0.00\ &quot;€&quot;"/>
    <numFmt numFmtId="177" formatCode="#,##0.00\ _€"/>
    <numFmt numFmtId="178" formatCode="&quot;máx: &quot;#,##0\ &quot;€&quot;"/>
    <numFmt numFmtId="179" formatCode="&quot;mínimo:&quot;\ #,##0\ &quot;€&quot;"/>
    <numFmt numFmtId="180" formatCode="&quot;mín:&quot;\ #,##0.00\ &quot;€&quot;"/>
    <numFmt numFmtId="181" formatCode="&quot;mín. :&quot;\ #,##0.00\ &quot;€&quot;"/>
    <numFmt numFmtId="182" formatCode="&quot;máx. :&quot;\ #,##0\ &quot;€&quot;"/>
    <numFmt numFmtId="183" formatCode="\ #,##0.00\ &quot;€&quot;"/>
    <numFmt numFmtId="184" formatCode="&quot;mín. :&quot;\ #,##0.00%\ &quot;€&quot;"/>
    <numFmt numFmtId="185" formatCode="&quot;máx. :&quot;\ #,##0%\ &quot;€&quot;"/>
    <numFmt numFmtId="186" formatCode="&quot;máx. :&quot;\ 0.0%\ &quot;€&quot;"/>
    <numFmt numFmtId="187" formatCode="&quot;máx.: &quot;0.00%"/>
    <numFmt numFmtId="188" formatCode="&quot;mín. :&quot;\ 0.00%\ "/>
    <numFmt numFmtId="189" formatCode="yy"/>
    <numFmt numFmtId="190" formatCode="\ #,##0\ &quot;€&quot;"/>
    <numFmt numFmtId="191" formatCode="&quot;mín. :&quot;\ 0.00"/>
    <numFmt numFmtId="192" formatCode="&quot;Faltarían&quot;\ 0\ &quot;años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sz val="9"/>
      <color theme="0"/>
      <name val="Calibri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Times New Roman"/>
      <family val="1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dashed"/>
    </border>
    <border>
      <left style="thin"/>
      <right style="thick">
        <color rgb="FFFF0000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>
        <color rgb="FFFF0000"/>
      </left>
      <right style="thin"/>
      <top/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 style="thin"/>
      <right style="thick">
        <color indexed="23"/>
      </right>
      <top/>
      <bottom>
        <color indexed="63"/>
      </bottom>
    </border>
    <border>
      <left style="thin"/>
      <right style="thick">
        <color indexed="23"/>
      </right>
      <top>
        <color indexed="63"/>
      </top>
      <bottom style="thin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4" fillId="34" borderId="11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33" borderId="12" xfId="0" applyFont="1" applyFill="1" applyBorder="1" applyAlignment="1">
      <alignment horizontal="center" vertical="center" wrapText="1"/>
    </xf>
    <xf numFmtId="187" fontId="55" fillId="33" borderId="0" xfId="0" applyNumberFormat="1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164" fontId="36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36" fillId="33" borderId="14" xfId="0" applyFont="1" applyFill="1" applyBorder="1" applyAlignment="1">
      <alignment/>
    </xf>
    <xf numFmtId="190" fontId="56" fillId="7" borderId="15" xfId="0" applyNumberFormat="1" applyFont="1" applyFill="1" applyBorder="1" applyAlignment="1">
      <alignment horizontal="center" vertical="center"/>
    </xf>
    <xf numFmtId="0" fontId="7" fillId="7" borderId="16" xfId="0" applyFont="1" applyFill="1" applyBorder="1" applyAlignment="1" applyProtection="1">
      <alignment vertical="center"/>
      <protection locked="0"/>
    </xf>
    <xf numFmtId="164" fontId="6" fillId="7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28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8" borderId="11" xfId="0" applyFont="1" applyFill="1" applyBorder="1" applyAlignment="1" applyProtection="1">
      <alignment horizontal="center" vertical="center" wrapText="1"/>
      <protection locked="0"/>
    </xf>
    <xf numFmtId="192" fontId="7" fillId="35" borderId="18" xfId="0" applyNumberFormat="1" applyFont="1" applyFill="1" applyBorder="1" applyAlignment="1">
      <alignment horizontal="right" vertical="center" wrapText="1"/>
    </xf>
    <xf numFmtId="164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9" fillId="36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166" fontId="55" fillId="7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 horizontal="center"/>
    </xf>
    <xf numFmtId="3" fontId="4" fillId="7" borderId="19" xfId="0" applyNumberFormat="1" applyFont="1" applyFill="1" applyBorder="1" applyAlignment="1">
      <alignment horizontal="center"/>
    </xf>
    <xf numFmtId="3" fontId="4" fillId="7" borderId="2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66" fontId="11" fillId="7" borderId="10" xfId="0" applyNumberFormat="1" applyFont="1" applyFill="1" applyBorder="1" applyAlignment="1">
      <alignment/>
    </xf>
    <xf numFmtId="3" fontId="11" fillId="7" borderId="10" xfId="0" applyNumberFormat="1" applyFont="1" applyFill="1" applyBorder="1" applyAlignment="1">
      <alignment horizontal="center"/>
    </xf>
    <xf numFmtId="3" fontId="11" fillId="7" borderId="19" xfId="0" applyNumberFormat="1" applyFont="1" applyFill="1" applyBorder="1" applyAlignment="1">
      <alignment horizontal="center"/>
    </xf>
    <xf numFmtId="3" fontId="11" fillId="7" borderId="20" xfId="0" applyNumberFormat="1" applyFont="1" applyFill="1" applyBorder="1" applyAlignment="1">
      <alignment horizontal="center"/>
    </xf>
    <xf numFmtId="0" fontId="43" fillId="33" borderId="21" xfId="45" applyFill="1" applyBorder="1" applyAlignment="1">
      <alignment horizontal="center" vertical="center" wrapText="1"/>
    </xf>
    <xf numFmtId="0" fontId="43" fillId="0" borderId="22" xfId="45" applyBorder="1" applyAlignment="1">
      <alignment wrapText="1"/>
    </xf>
    <xf numFmtId="0" fontId="43" fillId="0" borderId="23" xfId="45" applyBorder="1" applyAlignment="1">
      <alignment wrapText="1"/>
    </xf>
    <xf numFmtId="0" fontId="58" fillId="35" borderId="24" xfId="0" applyFont="1" applyFill="1" applyBorder="1" applyAlignment="1">
      <alignment vertical="center" wrapText="1"/>
    </xf>
    <xf numFmtId="0" fontId="58" fillId="35" borderId="25" xfId="0" applyFont="1" applyFill="1" applyBorder="1" applyAlignment="1">
      <alignment vertical="center" wrapText="1"/>
    </xf>
    <xf numFmtId="0" fontId="58" fillId="35" borderId="26" xfId="0" applyFont="1" applyFill="1" applyBorder="1" applyAlignment="1">
      <alignment vertical="center" wrapText="1"/>
    </xf>
    <xf numFmtId="0" fontId="58" fillId="35" borderId="27" xfId="0" applyFont="1" applyFill="1" applyBorder="1" applyAlignment="1">
      <alignment vertical="center" wrapText="1"/>
    </xf>
    <xf numFmtId="0" fontId="6" fillId="28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28" borderId="11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 applyProtection="1">
      <alignment horizontal="left" vertical="center" wrapText="1"/>
      <protection locked="0"/>
    </xf>
    <xf numFmtId="0" fontId="59" fillId="0" borderId="22" xfId="0" applyFont="1" applyBorder="1" applyAlignment="1">
      <alignment horizontal="left" wrapText="1"/>
    </xf>
    <xf numFmtId="0" fontId="59" fillId="0" borderId="29" xfId="0" applyFont="1" applyBorder="1" applyAlignment="1">
      <alignment horizontal="left" wrapText="1"/>
    </xf>
    <xf numFmtId="0" fontId="6" fillId="28" borderId="30" xfId="0" applyFont="1" applyFill="1" applyBorder="1" applyAlignment="1" applyProtection="1">
      <alignment horizontal="center" vertical="center" wrapText="1"/>
      <protection/>
    </xf>
    <xf numFmtId="0" fontId="6" fillId="28" borderId="31" xfId="0" applyFont="1" applyFill="1" applyBorder="1" applyAlignment="1" applyProtection="1">
      <alignment vertical="center" wrapText="1"/>
      <protection/>
    </xf>
    <xf numFmtId="0" fontId="6" fillId="28" borderId="32" xfId="0" applyFont="1" applyFill="1" applyBorder="1" applyAlignment="1" applyProtection="1">
      <alignment vertical="center" wrapText="1"/>
      <protection/>
    </xf>
    <xf numFmtId="0" fontId="54" fillId="34" borderId="30" xfId="0" applyFont="1" applyFill="1" applyBorder="1" applyAlignment="1">
      <alignment horizontal="center" vertical="center" wrapText="1"/>
    </xf>
    <xf numFmtId="0" fontId="54" fillId="34" borderId="31" xfId="0" applyFont="1" applyFill="1" applyBorder="1" applyAlignment="1">
      <alignment horizontal="center" vertical="center" wrapText="1"/>
    </xf>
    <xf numFmtId="0" fontId="54" fillId="34" borderId="32" xfId="0" applyFont="1" applyFill="1" applyBorder="1" applyAlignment="1">
      <alignment horizontal="center" vertical="center" wrapText="1"/>
    </xf>
    <xf numFmtId="14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4" fillId="34" borderId="37" xfId="0" applyFont="1" applyFill="1" applyBorder="1" applyAlignment="1">
      <alignment horizontal="center" vertical="center" wrapText="1"/>
    </xf>
    <xf numFmtId="0" fontId="54" fillId="34" borderId="38" xfId="0" applyFont="1" applyFill="1" applyBorder="1" applyAlignment="1">
      <alignment horizontal="center" vertical="center" wrapText="1"/>
    </xf>
    <xf numFmtId="0" fontId="54" fillId="34" borderId="39" xfId="0" applyFont="1" applyFill="1" applyBorder="1" applyAlignment="1">
      <alignment horizontal="center" vertical="center" wrapText="1"/>
    </xf>
    <xf numFmtId="0" fontId="54" fillId="34" borderId="40" xfId="0" applyFont="1" applyFill="1" applyBorder="1" applyAlignment="1">
      <alignment horizontal="center" vertical="center" wrapText="1"/>
    </xf>
    <xf numFmtId="0" fontId="54" fillId="34" borderId="41" xfId="0" applyFont="1" applyFill="1" applyBorder="1" applyAlignment="1">
      <alignment horizontal="center" vertical="center" wrapText="1"/>
    </xf>
    <xf numFmtId="0" fontId="54" fillId="34" borderId="42" xfId="0" applyFont="1" applyFill="1" applyBorder="1" applyAlignment="1">
      <alignment horizontal="center" vertical="center" wrapText="1"/>
    </xf>
    <xf numFmtId="18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54" fillId="34" borderId="43" xfId="0" applyFont="1" applyFill="1" applyBorder="1" applyAlignment="1">
      <alignment horizontal="center" vertical="center" wrapText="1"/>
    </xf>
    <xf numFmtId="0" fontId="54" fillId="34" borderId="44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58" fillId="35" borderId="46" xfId="0" applyFont="1" applyFill="1" applyBorder="1" applyAlignment="1">
      <alignment vertical="center" wrapText="1"/>
    </xf>
    <xf numFmtId="0" fontId="58" fillId="35" borderId="47" xfId="0" applyFont="1" applyFill="1" applyBorder="1" applyAlignment="1">
      <alignment vertical="center" wrapText="1"/>
    </xf>
    <xf numFmtId="17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76"/>
  <sheetViews>
    <sheetView tabSelected="1" zoomScalePageLayoutView="0" workbookViewId="0" topLeftCell="A1">
      <selection activeCell="G8" sqref="G8"/>
    </sheetView>
  </sheetViews>
  <sheetFormatPr defaultColWidth="11.421875" defaultRowHeight="15"/>
  <cols>
    <col min="1" max="1" width="5.00390625" style="0" customWidth="1"/>
    <col min="2" max="2" width="15.00390625" style="1" customWidth="1"/>
    <col min="3" max="3" width="16.140625" style="0" customWidth="1"/>
    <col min="4" max="4" width="4.28125" style="0" customWidth="1"/>
    <col min="5" max="5" width="29.421875" style="1" bestFit="1" customWidth="1"/>
    <col min="6" max="7" width="15.00390625" style="1" bestFit="1" customWidth="1"/>
    <col min="8" max="8" width="3.00390625" style="1" customWidth="1"/>
    <col min="9" max="9" width="7.00390625" style="0" customWidth="1"/>
    <col min="10" max="10" width="4.8515625" style="0" bestFit="1" customWidth="1"/>
    <col min="11" max="11" width="16.00390625" style="0" customWidth="1"/>
    <col min="12" max="12" width="19.421875" style="0" customWidth="1"/>
    <col min="13" max="13" width="16.421875" style="0" customWidth="1"/>
    <col min="14" max="14" width="19.28125" style="0" customWidth="1"/>
  </cols>
  <sheetData>
    <row r="1" spans="8:14" ht="11.25" customHeight="1" thickBot="1">
      <c r="H1" s="5"/>
      <c r="I1" s="6"/>
      <c r="J1" s="6"/>
      <c r="K1" s="6"/>
      <c r="L1" s="6"/>
      <c r="M1" s="6"/>
      <c r="N1" s="6"/>
    </row>
    <row r="2" spans="2:14" ht="30" customHeight="1" thickBot="1">
      <c r="B2" s="45" t="s">
        <v>15</v>
      </c>
      <c r="C2" s="46"/>
      <c r="D2" s="46"/>
      <c r="E2" s="46"/>
      <c r="F2" s="46"/>
      <c r="G2" s="46"/>
      <c r="H2" s="46"/>
      <c r="I2" s="46"/>
      <c r="J2" s="46"/>
      <c r="K2" s="47"/>
      <c r="L2" s="36" t="s">
        <v>7</v>
      </c>
      <c r="M2" s="37"/>
      <c r="N2" s="38"/>
    </row>
    <row r="3" spans="2:14" ht="22.5">
      <c r="B3" s="20" t="s">
        <v>10</v>
      </c>
      <c r="C3" s="21" t="s">
        <v>14</v>
      </c>
      <c r="D3" s="15"/>
      <c r="E3" s="20" t="s">
        <v>11</v>
      </c>
      <c r="F3" s="43" t="s">
        <v>12</v>
      </c>
      <c r="G3" s="44"/>
      <c r="H3" s="10"/>
      <c r="I3" s="11"/>
      <c r="J3" s="11"/>
      <c r="K3" s="12"/>
      <c r="L3" s="48" t="str">
        <f>"Según el  (% de subida mínima y máxima del IPC indicada) sería necesario tener un capital para  vivir hasta los 65 años  entre : "&amp;TEXT(L4,"###.###€")&amp;" y : "&amp;TEXT(N4,"###.###€")</f>
        <v>Según el  (% de subida mínima y máxima del IPC indicada) sería necesario tener un capital para  vivir hasta los 65 años  entre : 322.783€ y : 364.258€</v>
      </c>
      <c r="M3" s="49"/>
      <c r="N3" s="50"/>
    </row>
    <row r="4" spans="2:14" ht="15.75" thickBot="1">
      <c r="B4" s="24">
        <v>23743</v>
      </c>
      <c r="C4" s="23">
        <v>18000</v>
      </c>
      <c r="D4" s="14"/>
      <c r="E4" s="9">
        <v>0.015</v>
      </c>
      <c r="F4" s="64">
        <v>0.0305</v>
      </c>
      <c r="G4" s="65"/>
      <c r="H4" s="13"/>
      <c r="I4" s="11"/>
      <c r="J4" s="11"/>
      <c r="K4" s="12"/>
      <c r="L4" s="16">
        <f ca="1">VLOOKUP(ABS(DATEDIF(B4,TODAY(),"y")-65),J8:N135,3,0)</f>
        <v>322782.6571850218</v>
      </c>
      <c r="M4" s="17" t="s">
        <v>8</v>
      </c>
      <c r="N4" s="18">
        <f ca="1">VLOOKUP(ABS(DATEDIF(B4,TODAY(),"y")-65),J8:N135,5,0)</f>
        <v>364258.42175394204</v>
      </c>
    </row>
    <row r="5" spans="2:14" ht="12" customHeight="1" thickBot="1">
      <c r="B5" s="54"/>
      <c r="C5" s="55"/>
      <c r="D5" s="55"/>
      <c r="E5" s="55"/>
      <c r="F5" s="55"/>
      <c r="G5" s="55"/>
      <c r="H5" s="55"/>
      <c r="I5" s="55"/>
      <c r="J5" s="55"/>
      <c r="K5" s="55"/>
      <c r="L5" s="56"/>
      <c r="M5" s="56"/>
      <c r="N5" s="57"/>
    </row>
    <row r="6" spans="2:16" ht="20.25" customHeight="1" thickTop="1">
      <c r="B6" s="51" t="s">
        <v>6</v>
      </c>
      <c r="C6" s="52"/>
      <c r="D6" s="52"/>
      <c r="E6" s="53"/>
      <c r="F6" s="8" t="s">
        <v>0</v>
      </c>
      <c r="G6" s="8" t="s">
        <v>1</v>
      </c>
      <c r="I6" s="58" t="s">
        <v>9</v>
      </c>
      <c r="J6" s="59"/>
      <c r="K6" s="68" t="s">
        <v>5</v>
      </c>
      <c r="L6" s="66" t="s">
        <v>3</v>
      </c>
      <c r="M6" s="60" t="s">
        <v>2</v>
      </c>
      <c r="N6" s="62" t="s">
        <v>4</v>
      </c>
      <c r="P6" s="78"/>
    </row>
    <row r="7" spans="2:14" ht="15.75" customHeight="1">
      <c r="B7" s="22">
        <f ca="1">ABS(DATEDIF(B4,TODAY(),"y")-65)</f>
        <v>15</v>
      </c>
      <c r="C7" s="76" t="str">
        <f>" para cumplir  "&amp;65&amp;" años,  necesitando un capital (aprox.) de →"</f>
        <v> para cumplir  65 años,  necesitando un capital (aprox.) de →</v>
      </c>
      <c r="D7" s="76"/>
      <c r="E7" s="77"/>
      <c r="F7" s="25">
        <f>VLOOKUP(B7,J8:L135,3,0)</f>
        <v>322782.6571850218</v>
      </c>
      <c r="G7" s="25">
        <f ca="1">VLOOKUP(ABS(DATEDIF(B4,TODAY(),"y")-65),J8:N135,5,0)</f>
        <v>364258.42175394204</v>
      </c>
      <c r="I7" s="51"/>
      <c r="J7" s="53"/>
      <c r="K7" s="69"/>
      <c r="L7" s="67"/>
      <c r="M7" s="61"/>
      <c r="N7" s="63"/>
    </row>
    <row r="8" spans="2:14" ht="18.75" customHeight="1">
      <c r="B8" s="22">
        <f>B7+1</f>
        <v>16</v>
      </c>
      <c r="C8" s="41" t="str">
        <f>" para cumplir  "&amp;66&amp;" años,  necesitando un capital (aprox.) de  →"</f>
        <v> para cumplir  66 años,  necesitando un capital (aprox.) de  →</v>
      </c>
      <c r="D8" s="41"/>
      <c r="E8" s="42"/>
      <c r="F8" s="25">
        <f aca="true" t="shared" si="0" ref="F8:F27">VLOOKUP(B8,J9:L136,3,0)</f>
        <v>345624.39704279706</v>
      </c>
      <c r="G8" s="25">
        <f aca="true" t="shared" si="1" ref="G8:G27">VLOOKUP(B8,J9:N136,5,0)</f>
        <v>393368.30361743725</v>
      </c>
      <c r="I8" s="26">
        <f ca="1">YEAR(TODAY())</f>
        <v>2015</v>
      </c>
      <c r="J8" s="27">
        <v>0</v>
      </c>
      <c r="K8" s="28"/>
      <c r="L8" s="29">
        <f>capital</f>
        <v>18000</v>
      </c>
      <c r="M8" s="30"/>
      <c r="N8" s="28">
        <f>capital</f>
        <v>18000</v>
      </c>
    </row>
    <row r="9" spans="2:14" ht="18.75" customHeight="1">
      <c r="B9" s="22">
        <f aca="true" t="shared" si="2" ref="B9:B27">B8+1</f>
        <v>17</v>
      </c>
      <c r="C9" s="41" t="str">
        <f>" para cumplir  "&amp;67&amp;" años,  necesitando un capital (aprox.) de  →"</f>
        <v> para cumplir  67 años,  necesitando un capital (aprox.) de  →</v>
      </c>
      <c r="D9" s="41"/>
      <c r="E9" s="42"/>
      <c r="F9" s="25">
        <f t="shared" si="0"/>
        <v>368808.76299843896</v>
      </c>
      <c r="G9" s="25">
        <f t="shared" si="1"/>
        <v>423366.03687776905</v>
      </c>
      <c r="H9" s="4"/>
      <c r="I9" s="31">
        <f aca="true" t="shared" si="3" ref="I9:I40">I8+1</f>
        <v>2016</v>
      </c>
      <c r="J9" s="32">
        <v>1</v>
      </c>
      <c r="K9" s="33">
        <f aca="true" t="shared" si="4" ref="K9:K40">capital*(1+IPC_mínimo)^J9</f>
        <v>18270</v>
      </c>
      <c r="L9" s="34">
        <f aca="true" t="shared" si="5" ref="L9:L40">L8+K9</f>
        <v>36270</v>
      </c>
      <c r="M9" s="35">
        <f aca="true" t="shared" si="6" ref="M9:M40">capital*(1+IPC_máx)^J9</f>
        <v>18549</v>
      </c>
      <c r="N9" s="33">
        <f aca="true" t="shared" si="7" ref="N9:N40">M9+N8</f>
        <v>36549</v>
      </c>
    </row>
    <row r="10" spans="2:20" s="2" customFormat="1" ht="18.75" customHeight="1">
      <c r="B10" s="22">
        <f t="shared" si="2"/>
        <v>18</v>
      </c>
      <c r="C10" s="41" t="str">
        <f>" para cumplir  "&amp;68&amp;" años,  necesitando un capital (aprox.) de  →"</f>
        <v> para cumplir  68 años,  necesitando un capital (aprox.) de  →</v>
      </c>
      <c r="D10" s="41"/>
      <c r="E10" s="42"/>
      <c r="F10" s="25">
        <f t="shared" si="0"/>
        <v>392340.8944434155</v>
      </c>
      <c r="G10" s="25">
        <f t="shared" si="1"/>
        <v>454278.701002541</v>
      </c>
      <c r="H10" s="1"/>
      <c r="I10" s="31">
        <f t="shared" si="3"/>
        <v>2017</v>
      </c>
      <c r="J10" s="32">
        <v>2</v>
      </c>
      <c r="K10" s="33">
        <f t="shared" si="4"/>
        <v>18544.049999999996</v>
      </c>
      <c r="L10" s="34">
        <f t="shared" si="5"/>
        <v>54814.049999999996</v>
      </c>
      <c r="M10" s="35">
        <f t="shared" si="6"/>
        <v>19114.744499999997</v>
      </c>
      <c r="N10" s="33">
        <f t="shared" si="7"/>
        <v>55663.7445</v>
      </c>
      <c r="P10"/>
      <c r="Q10"/>
      <c r="R10"/>
      <c r="S10"/>
      <c r="T10"/>
    </row>
    <row r="11" spans="2:20" s="2" customFormat="1" ht="18.75" customHeight="1">
      <c r="B11" s="22">
        <f t="shared" si="2"/>
        <v>19</v>
      </c>
      <c r="C11" s="41" t="str">
        <f>" para cumplir  "&amp;69&amp;" años,  necesitando un capital (aprox.) de  →"</f>
        <v> para cumplir  69 años,  necesitando un capital (aprox.) de  →</v>
      </c>
      <c r="D11" s="41"/>
      <c r="E11" s="42"/>
      <c r="F11" s="25">
        <f t="shared" si="0"/>
        <v>416226.0078600667</v>
      </c>
      <c r="G11" s="25">
        <f t="shared" si="1"/>
        <v>486134.20138311846</v>
      </c>
      <c r="H11" s="1"/>
      <c r="I11" s="31">
        <f t="shared" si="3"/>
        <v>2018</v>
      </c>
      <c r="J11" s="32">
        <v>3</v>
      </c>
      <c r="K11" s="33">
        <f t="shared" si="4"/>
        <v>18822.21074999999</v>
      </c>
      <c r="L11" s="34">
        <f t="shared" si="5"/>
        <v>73636.26074999999</v>
      </c>
      <c r="M11" s="35">
        <f t="shared" si="6"/>
        <v>19697.744207249994</v>
      </c>
      <c r="N11" s="33">
        <f t="shared" si="7"/>
        <v>75361.48870725</v>
      </c>
      <c r="P11"/>
      <c r="Q11"/>
      <c r="R11"/>
      <c r="S11"/>
      <c r="T11"/>
    </row>
    <row r="12" spans="2:20" s="2" customFormat="1" ht="18.75" customHeight="1">
      <c r="B12" s="22">
        <f t="shared" si="2"/>
        <v>20</v>
      </c>
      <c r="C12" s="41" t="str">
        <f>" para cumplir  "&amp;70&amp;" años,  necesitando un capital (aprox.) de  →"</f>
        <v> para cumplir  70 años,  necesitando un capital (aprox.) de  →</v>
      </c>
      <c r="D12" s="41"/>
      <c r="E12" s="42"/>
      <c r="F12" s="25">
        <f t="shared" si="0"/>
        <v>440469.39797796763</v>
      </c>
      <c r="G12" s="25">
        <f t="shared" si="1"/>
        <v>518961.2945253035</v>
      </c>
      <c r="H12" s="1"/>
      <c r="I12" s="31">
        <f t="shared" si="3"/>
        <v>2019</v>
      </c>
      <c r="J12" s="32">
        <v>4</v>
      </c>
      <c r="K12" s="33">
        <f t="shared" si="4"/>
        <v>19104.543911249988</v>
      </c>
      <c r="L12" s="34">
        <f t="shared" si="5"/>
        <v>92740.80466124997</v>
      </c>
      <c r="M12" s="35">
        <f t="shared" si="6"/>
        <v>20298.52540557112</v>
      </c>
      <c r="N12" s="33">
        <f t="shared" si="7"/>
        <v>95660.01411282111</v>
      </c>
      <c r="P12"/>
      <c r="Q12"/>
      <c r="R12"/>
      <c r="S12"/>
      <c r="T12"/>
    </row>
    <row r="13" spans="2:20" s="2" customFormat="1" ht="18.75" customHeight="1">
      <c r="B13" s="22">
        <f t="shared" si="2"/>
        <v>21</v>
      </c>
      <c r="C13" s="41" t="str">
        <f>" para cumplir  "&amp;71&amp;" años,  necesitando un capital (aprox.) de  →"</f>
        <v> para cumplir  71 años,  necesitando un capital (aprox.) de  →</v>
      </c>
      <c r="D13" s="41"/>
      <c r="E13" s="42"/>
      <c r="F13" s="25">
        <f t="shared" si="0"/>
        <v>465076.4389476371</v>
      </c>
      <c r="G13" s="25">
        <f t="shared" si="1"/>
        <v>552789.6140083253</v>
      </c>
      <c r="H13" s="1"/>
      <c r="I13" s="31">
        <f t="shared" si="3"/>
        <v>2020</v>
      </c>
      <c r="J13" s="32">
        <v>5</v>
      </c>
      <c r="K13" s="33">
        <f t="shared" si="4"/>
        <v>19391.112069918738</v>
      </c>
      <c r="L13" s="34">
        <f t="shared" si="5"/>
        <v>112131.91673116872</v>
      </c>
      <c r="M13" s="35">
        <f t="shared" si="6"/>
        <v>20917.63043044104</v>
      </c>
      <c r="N13" s="33">
        <f t="shared" si="7"/>
        <v>116577.64454326215</v>
      </c>
      <c r="P13"/>
      <c r="Q13"/>
      <c r="R13"/>
      <c r="S13"/>
      <c r="T13"/>
    </row>
    <row r="14" spans="2:20" s="2" customFormat="1" ht="18.75" customHeight="1">
      <c r="B14" s="22">
        <f t="shared" si="2"/>
        <v>22</v>
      </c>
      <c r="C14" s="41" t="str">
        <f>" para cumplir  "&amp;72&amp;" años,  necesitando un capital (aprox.) de  →"</f>
        <v> para cumplir  72 años,  necesitando un capital (aprox.) de  →</v>
      </c>
      <c r="D14" s="41"/>
      <c r="E14" s="42"/>
      <c r="F14" s="25">
        <f t="shared" si="0"/>
        <v>490052.58553185157</v>
      </c>
      <c r="G14" s="25">
        <f t="shared" si="1"/>
        <v>587649.6972355791</v>
      </c>
      <c r="H14" s="1"/>
      <c r="I14" s="31">
        <f t="shared" si="3"/>
        <v>2021</v>
      </c>
      <c r="J14" s="32">
        <v>6</v>
      </c>
      <c r="K14" s="33">
        <f t="shared" si="4"/>
        <v>19681.978750967515</v>
      </c>
      <c r="L14" s="34">
        <f t="shared" si="5"/>
        <v>131813.89548213623</v>
      </c>
      <c r="M14" s="35">
        <f t="shared" si="6"/>
        <v>21555.618158569487</v>
      </c>
      <c r="N14" s="33">
        <f t="shared" si="7"/>
        <v>138133.26270183164</v>
      </c>
      <c r="P14"/>
      <c r="Q14"/>
      <c r="R14"/>
      <c r="S14"/>
      <c r="T14"/>
    </row>
    <row r="15" spans="2:20" s="2" customFormat="1" ht="18.75" customHeight="1">
      <c r="B15" s="22">
        <f t="shared" si="2"/>
        <v>23</v>
      </c>
      <c r="C15" s="41" t="str">
        <f>" para cumplir  "&amp;73&amp;" años,  necesitando un capital (aprox.) de  →"</f>
        <v> para cumplir  73 años,  necesitando un capital (aprox.) de  →</v>
      </c>
      <c r="D15" s="41"/>
      <c r="E15" s="42"/>
      <c r="F15" s="25">
        <f t="shared" si="0"/>
        <v>515403.37431482924</v>
      </c>
      <c r="G15" s="25">
        <f t="shared" si="1"/>
        <v>623573.0130012643</v>
      </c>
      <c r="H15" s="1"/>
      <c r="I15" s="31">
        <f t="shared" si="3"/>
        <v>2022</v>
      </c>
      <c r="J15" s="32">
        <v>7</v>
      </c>
      <c r="K15" s="33">
        <f t="shared" si="4"/>
        <v>19977.208432232022</v>
      </c>
      <c r="L15" s="34">
        <f t="shared" si="5"/>
        <v>151791.10391436826</v>
      </c>
      <c r="M15" s="35">
        <f t="shared" si="6"/>
        <v>22213.064512405857</v>
      </c>
      <c r="N15" s="33">
        <f t="shared" si="7"/>
        <v>160346.3272142375</v>
      </c>
      <c r="P15"/>
      <c r="Q15"/>
      <c r="R15"/>
      <c r="S15"/>
      <c r="T15"/>
    </row>
    <row r="16" spans="2:20" s="2" customFormat="1" ht="18.75" customHeight="1">
      <c r="B16" s="22">
        <f t="shared" si="2"/>
        <v>24</v>
      </c>
      <c r="C16" s="41" t="str">
        <f>" para cumplir  "&amp;74&amp;" años,  necesitando un capital (aprox.) de →"</f>
        <v> para cumplir  74 años,  necesitando un capital (aprox.) de →</v>
      </c>
      <c r="D16" s="41"/>
      <c r="E16" s="42"/>
      <c r="F16" s="25">
        <f t="shared" si="0"/>
        <v>541134.4249295515</v>
      </c>
      <c r="G16" s="25">
        <f t="shared" si="1"/>
        <v>660591.9898978028</v>
      </c>
      <c r="H16" s="1"/>
      <c r="I16" s="31">
        <f t="shared" si="3"/>
        <v>2023</v>
      </c>
      <c r="J16" s="32">
        <v>8</v>
      </c>
      <c r="K16" s="33">
        <f t="shared" si="4"/>
        <v>20276.8665587155</v>
      </c>
      <c r="L16" s="34">
        <f t="shared" si="5"/>
        <v>172067.97047308375</v>
      </c>
      <c r="M16" s="35">
        <f t="shared" si="6"/>
        <v>22890.562980034236</v>
      </c>
      <c r="N16" s="33">
        <f t="shared" si="7"/>
        <v>183236.89019427175</v>
      </c>
      <c r="P16"/>
      <c r="Q16"/>
      <c r="R16"/>
      <c r="S16"/>
      <c r="T16"/>
    </row>
    <row r="17" spans="2:14" s="2" customFormat="1" ht="18.75" customHeight="1">
      <c r="B17" s="22">
        <f t="shared" si="2"/>
        <v>25</v>
      </c>
      <c r="C17" s="41" t="str">
        <f>" para cumplir  "&amp;75&amp;" años,  necesitando un capital (aprox.) de  →"</f>
        <v> para cumplir  75 años,  necesitando un capital (aprox.) de  →</v>
      </c>
      <c r="D17" s="41"/>
      <c r="E17" s="42"/>
      <c r="F17" s="25">
        <f t="shared" si="0"/>
        <v>567251.4413034947</v>
      </c>
      <c r="G17" s="25">
        <f t="shared" si="1"/>
        <v>698740.0455896858</v>
      </c>
      <c r="H17" s="1"/>
      <c r="I17" s="31">
        <f t="shared" si="3"/>
        <v>2024</v>
      </c>
      <c r="J17" s="32">
        <v>9</v>
      </c>
      <c r="K17" s="33">
        <f t="shared" si="4"/>
        <v>20581.01955709623</v>
      </c>
      <c r="L17" s="34">
        <f t="shared" si="5"/>
        <v>192648.99003018</v>
      </c>
      <c r="M17" s="35">
        <f t="shared" si="6"/>
        <v>23588.725150925282</v>
      </c>
      <c r="N17" s="33">
        <f t="shared" si="7"/>
        <v>206825.61534519703</v>
      </c>
    </row>
    <row r="18" spans="2:14" s="2" customFormat="1" ht="18.75" customHeight="1">
      <c r="B18" s="22">
        <f t="shared" si="2"/>
        <v>26</v>
      </c>
      <c r="C18" s="41" t="str">
        <f>" para cumplir  "&amp;76&amp;" años,  necesitando un capital (aprox.) de  →"</f>
        <v> para cumplir  76 años,  necesitando un capital (aprox.) de  →</v>
      </c>
      <c r="D18" s="41"/>
      <c r="E18" s="42"/>
      <c r="F18" s="25">
        <f t="shared" si="0"/>
        <v>593760.2129230471</v>
      </c>
      <c r="G18" s="25">
        <f t="shared" si="1"/>
        <v>738051.6169801712</v>
      </c>
      <c r="H18" s="1"/>
      <c r="I18" s="31">
        <f t="shared" si="3"/>
        <v>2025</v>
      </c>
      <c r="J18" s="32">
        <v>10</v>
      </c>
      <c r="K18" s="33">
        <f t="shared" si="4"/>
        <v>20889.734850452674</v>
      </c>
      <c r="L18" s="34">
        <f t="shared" si="5"/>
        <v>213538.72488063265</v>
      </c>
      <c r="M18" s="35">
        <f t="shared" si="6"/>
        <v>24308.181268028497</v>
      </c>
      <c r="N18" s="33">
        <f t="shared" si="7"/>
        <v>231133.79661322554</v>
      </c>
    </row>
    <row r="19" spans="2:14" s="2" customFormat="1" ht="18.75" customHeight="1">
      <c r="B19" s="22">
        <f t="shared" si="2"/>
        <v>27</v>
      </c>
      <c r="C19" s="41" t="str">
        <f>" para cumplir  "&amp;77&amp;" años,  necesitando un capital (aprox.) de  →"</f>
        <v> para cumplir  77 años,  necesitando un capital (aprox.) de  →</v>
      </c>
      <c r="D19" s="41"/>
      <c r="E19" s="42"/>
      <c r="F19" s="25">
        <f t="shared" si="0"/>
        <v>620666.6161168928</v>
      </c>
      <c r="G19" s="25">
        <f t="shared" si="1"/>
        <v>778562.1912980664</v>
      </c>
      <c r="H19" s="1"/>
      <c r="I19" s="31">
        <f t="shared" si="3"/>
        <v>2026</v>
      </c>
      <c r="J19" s="32">
        <v>11</v>
      </c>
      <c r="K19" s="33">
        <f t="shared" si="4"/>
        <v>21203.080873209463</v>
      </c>
      <c r="L19" s="34">
        <f t="shared" si="5"/>
        <v>234741.8057538421</v>
      </c>
      <c r="M19" s="35">
        <f t="shared" si="6"/>
        <v>25049.580796703365</v>
      </c>
      <c r="N19" s="33">
        <f t="shared" si="7"/>
        <v>256183.37740992891</v>
      </c>
    </row>
    <row r="20" spans="2:14" s="2" customFormat="1" ht="18.75" customHeight="1">
      <c r="B20" s="22">
        <f t="shared" si="2"/>
        <v>28</v>
      </c>
      <c r="C20" s="41" t="str">
        <f>" para cumplir  "&amp;78&amp;" años,  necesitando un capital (aprox.) de  →"</f>
        <v> para cumplir  78 años,  necesitando un capital (aprox.) de  →</v>
      </c>
      <c r="D20" s="41"/>
      <c r="E20" s="42"/>
      <c r="F20" s="25">
        <f t="shared" si="0"/>
        <v>647976.615358646</v>
      </c>
      <c r="G20" s="25">
        <f t="shared" si="1"/>
        <v>820308.3381326573</v>
      </c>
      <c r="H20" s="1"/>
      <c r="I20" s="31">
        <f t="shared" si="3"/>
        <v>2027</v>
      </c>
      <c r="J20" s="32">
        <v>12</v>
      </c>
      <c r="K20" s="33">
        <f t="shared" si="4"/>
        <v>21521.1270863076</v>
      </c>
      <c r="L20" s="34">
        <f t="shared" si="5"/>
        <v>256262.9328401497</v>
      </c>
      <c r="M20" s="35">
        <f t="shared" si="6"/>
        <v>25813.593011002817</v>
      </c>
      <c r="N20" s="33">
        <f t="shared" si="7"/>
        <v>281996.97042093176</v>
      </c>
    </row>
    <row r="21" spans="2:14" s="2" customFormat="1" ht="18.75" customHeight="1">
      <c r="B21" s="22">
        <f t="shared" si="2"/>
        <v>29</v>
      </c>
      <c r="C21" s="41" t="str">
        <f>" para cumplir  "&amp;79&amp;" años,  necesitando un capital (aprox.) de  →"</f>
        <v> para cumplir  79 años,  necesitando un capital (aprox.) de  →</v>
      </c>
      <c r="D21" s="41"/>
      <c r="E21" s="42"/>
      <c r="F21" s="25">
        <f t="shared" si="0"/>
        <v>675696.2645890256</v>
      </c>
      <c r="G21" s="25">
        <f t="shared" si="1"/>
        <v>863327.7424457034</v>
      </c>
      <c r="H21" s="1"/>
      <c r="I21" s="31">
        <f t="shared" si="3"/>
        <v>2028</v>
      </c>
      <c r="J21" s="32">
        <v>13</v>
      </c>
      <c r="K21" s="33">
        <f t="shared" si="4"/>
        <v>21843.94399260221</v>
      </c>
      <c r="L21" s="34">
        <f t="shared" si="5"/>
        <v>278106.8768327519</v>
      </c>
      <c r="M21" s="35">
        <f t="shared" si="6"/>
        <v>26600.907597838406</v>
      </c>
      <c r="N21" s="33">
        <f t="shared" si="7"/>
        <v>308597.87801877013</v>
      </c>
    </row>
    <row r="22" spans="2:14" ht="18.75" customHeight="1">
      <c r="B22" s="22">
        <f t="shared" si="2"/>
        <v>30</v>
      </c>
      <c r="C22" s="41" t="str">
        <f>" para cumplir  "&amp;80&amp;" años,  necesitando un capital (aprox.) de  →"</f>
        <v> para cumplir  80 años,  necesitando un capital (aprox.) de  →</v>
      </c>
      <c r="D22" s="41"/>
      <c r="E22" s="42"/>
      <c r="F22" s="25">
        <f t="shared" si="0"/>
        <v>703831.7085578609</v>
      </c>
      <c r="G22" s="25">
        <f t="shared" si="1"/>
        <v>907659.2385902973</v>
      </c>
      <c r="I22" s="31">
        <f t="shared" si="3"/>
        <v>2029</v>
      </c>
      <c r="J22" s="32">
        <v>14</v>
      </c>
      <c r="K22" s="33">
        <f t="shared" si="4"/>
        <v>22171.60315249124</v>
      </c>
      <c r="L22" s="34">
        <f t="shared" si="5"/>
        <v>300278.4799852432</v>
      </c>
      <c r="M22" s="35">
        <f t="shared" si="6"/>
        <v>27412.23527957247</v>
      </c>
      <c r="N22" s="33">
        <f t="shared" si="7"/>
        <v>336010.1132983426</v>
      </c>
    </row>
    <row r="23" spans="2:14" ht="18.75" customHeight="1">
      <c r="B23" s="22">
        <f t="shared" si="2"/>
        <v>31</v>
      </c>
      <c r="C23" s="41" t="str">
        <f>" para cumplir  "&amp;81&amp;" años,  necesitando un capital (aprox.) de  →"</f>
        <v> para cumplir  81 años,  necesitando un capital (aprox.) de  →</v>
      </c>
      <c r="D23" s="41"/>
      <c r="E23" s="42"/>
      <c r="F23" s="25">
        <f t="shared" si="0"/>
        <v>732389.1841862288</v>
      </c>
      <c r="G23" s="25">
        <f t="shared" si="1"/>
        <v>953342.8453673013</v>
      </c>
      <c r="I23" s="31">
        <f t="shared" si="3"/>
        <v>2030</v>
      </c>
      <c r="J23" s="32">
        <v>15</v>
      </c>
      <c r="K23" s="33">
        <f t="shared" si="4"/>
        <v>22504.177199778605</v>
      </c>
      <c r="L23" s="34">
        <f t="shared" si="5"/>
        <v>322782.6571850218</v>
      </c>
      <c r="M23" s="35">
        <f t="shared" si="6"/>
        <v>28248.30845559943</v>
      </c>
      <c r="N23" s="33">
        <f t="shared" si="7"/>
        <v>364258.42175394204</v>
      </c>
    </row>
    <row r="24" spans="2:14" ht="18.75" customHeight="1">
      <c r="B24" s="22">
        <f t="shared" si="2"/>
        <v>32</v>
      </c>
      <c r="C24" s="41" t="str">
        <f>" para cumplir  "&amp;82&amp;" años,  necesitando un capital (aprox.) de  →"</f>
        <v> para cumplir  82 años,  necesitando un capital (aprox.) de  →</v>
      </c>
      <c r="D24" s="41"/>
      <c r="E24" s="42"/>
      <c r="F24" s="25">
        <f t="shared" si="0"/>
        <v>761375.0219490221</v>
      </c>
      <c r="G24" s="25">
        <f t="shared" si="1"/>
        <v>1000419.8021510039</v>
      </c>
      <c r="I24" s="31">
        <f t="shared" si="3"/>
        <v>2031</v>
      </c>
      <c r="J24" s="32">
        <v>16</v>
      </c>
      <c r="K24" s="33">
        <f t="shared" si="4"/>
        <v>22841.73985777528</v>
      </c>
      <c r="L24" s="34">
        <f t="shared" si="5"/>
        <v>345624.39704279706</v>
      </c>
      <c r="M24" s="35">
        <f t="shared" si="6"/>
        <v>29109.881863495215</v>
      </c>
      <c r="N24" s="33">
        <f t="shared" si="7"/>
        <v>393368.30361743725</v>
      </c>
    </row>
    <row r="25" spans="2:14" ht="18.75" customHeight="1">
      <c r="B25" s="22">
        <f t="shared" si="2"/>
        <v>33</v>
      </c>
      <c r="C25" s="41" t="str">
        <f>" para cumplir  "&amp;83&amp;" años,  necesitando un capital (aprox.) de  →"</f>
        <v> para cumplir  83 años,  necesitando un capital (aprox.) de  →</v>
      </c>
      <c r="D25" s="41"/>
      <c r="E25" s="42"/>
      <c r="F25" s="25">
        <f t="shared" si="0"/>
        <v>790795.6472782573</v>
      </c>
      <c r="G25" s="25">
        <f t="shared" si="1"/>
        <v>1048932.6061166094</v>
      </c>
      <c r="I25" s="31">
        <f t="shared" si="3"/>
        <v>2032</v>
      </c>
      <c r="J25" s="32">
        <v>17</v>
      </c>
      <c r="K25" s="33">
        <f t="shared" si="4"/>
        <v>23184.365955641908</v>
      </c>
      <c r="L25" s="34">
        <f t="shared" si="5"/>
        <v>368808.76299843896</v>
      </c>
      <c r="M25" s="35">
        <f t="shared" si="6"/>
        <v>29997.733260331817</v>
      </c>
      <c r="N25" s="33">
        <f t="shared" si="7"/>
        <v>423366.03687776905</v>
      </c>
    </row>
    <row r="26" spans="2:14" ht="18.75" customHeight="1">
      <c r="B26" s="22">
        <f t="shared" si="2"/>
        <v>34</v>
      </c>
      <c r="C26" s="41" t="str">
        <f>" para cumplir  "&amp;84&amp;" años,  necesitando un capital (aprox.) de  →"</f>
        <v> para cumplir  84 años,  necesitando un capital (aprox.) de  →</v>
      </c>
      <c r="D26" s="41"/>
      <c r="E26" s="42"/>
      <c r="F26" s="25">
        <f t="shared" si="0"/>
        <v>820657.581987431</v>
      </c>
      <c r="G26" s="25">
        <f t="shared" si="1"/>
        <v>1098925.050603166</v>
      </c>
      <c r="I26" s="31">
        <f t="shared" si="3"/>
        <v>2033</v>
      </c>
      <c r="J26" s="32">
        <v>18</v>
      </c>
      <c r="K26" s="33">
        <f t="shared" si="4"/>
        <v>23532.131444976534</v>
      </c>
      <c r="L26" s="34">
        <f t="shared" si="5"/>
        <v>392340.8944434155</v>
      </c>
      <c r="M26" s="35">
        <f t="shared" si="6"/>
        <v>30912.664124771938</v>
      </c>
      <c r="N26" s="33">
        <f t="shared" si="7"/>
        <v>454278.701002541</v>
      </c>
    </row>
    <row r="27" spans="2:14" ht="18.75" customHeight="1">
      <c r="B27" s="22">
        <f t="shared" si="2"/>
        <v>35</v>
      </c>
      <c r="C27" s="39" t="str">
        <f>" para cumplir  "&amp;85&amp;" años,  necesitando un capital (aprox.) de  →"</f>
        <v> para cumplir  85 años,  necesitando un capital (aprox.) de  →</v>
      </c>
      <c r="D27" s="39"/>
      <c r="E27" s="40"/>
      <c r="F27" s="25">
        <f t="shared" si="0"/>
        <v>850967.4457172424</v>
      </c>
      <c r="G27" s="25">
        <f t="shared" si="1"/>
        <v>1150442.2646465625</v>
      </c>
      <c r="I27" s="31">
        <f t="shared" si="3"/>
        <v>2034</v>
      </c>
      <c r="J27" s="32">
        <v>19</v>
      </c>
      <c r="K27" s="33">
        <f t="shared" si="4"/>
        <v>23885.11341665118</v>
      </c>
      <c r="L27" s="34">
        <f t="shared" si="5"/>
        <v>416226.0078600667</v>
      </c>
      <c r="M27" s="35">
        <f t="shared" si="6"/>
        <v>31855.500380577476</v>
      </c>
      <c r="N27" s="33">
        <f t="shared" si="7"/>
        <v>486134.20138311846</v>
      </c>
    </row>
    <row r="28" spans="2:14" ht="18.75" customHeight="1">
      <c r="B28"/>
      <c r="E28" s="2"/>
      <c r="F28" s="2"/>
      <c r="G28" s="2"/>
      <c r="I28" s="31">
        <f t="shared" si="3"/>
        <v>2035</v>
      </c>
      <c r="J28" s="32">
        <v>20</v>
      </c>
      <c r="K28" s="33">
        <f t="shared" si="4"/>
        <v>24243.39011790094</v>
      </c>
      <c r="L28" s="34">
        <f t="shared" si="5"/>
        <v>440469.39797796763</v>
      </c>
      <c r="M28" s="35">
        <f t="shared" si="6"/>
        <v>32827.09314218509</v>
      </c>
      <c r="N28" s="33">
        <f t="shared" si="7"/>
        <v>518961.2945253035</v>
      </c>
    </row>
    <row r="29" spans="2:14" ht="18.75" customHeight="1">
      <c r="B29" s="7" t="s">
        <v>13</v>
      </c>
      <c r="E29" s="2"/>
      <c r="F29" s="2"/>
      <c r="G29" s="2"/>
      <c r="I29" s="31">
        <f t="shared" si="3"/>
        <v>2036</v>
      </c>
      <c r="J29" s="32">
        <v>21</v>
      </c>
      <c r="K29" s="33">
        <f t="shared" si="4"/>
        <v>24607.04096966945</v>
      </c>
      <c r="L29" s="34">
        <f t="shared" si="5"/>
        <v>465076.4389476371</v>
      </c>
      <c r="M29" s="35">
        <f t="shared" si="6"/>
        <v>33828.31948302174</v>
      </c>
      <c r="N29" s="33">
        <f t="shared" si="7"/>
        <v>552789.6140083253</v>
      </c>
    </row>
    <row r="30" spans="2:14" ht="18.75" customHeight="1">
      <c r="B30" s="70" t="s">
        <v>16</v>
      </c>
      <c r="C30" s="71"/>
      <c r="D30" s="71"/>
      <c r="E30" s="71"/>
      <c r="F30" s="71"/>
      <c r="G30" s="72"/>
      <c r="I30" s="31">
        <f t="shared" si="3"/>
        <v>2037</v>
      </c>
      <c r="J30" s="32">
        <v>22</v>
      </c>
      <c r="K30" s="33">
        <f t="shared" si="4"/>
        <v>24976.14658421449</v>
      </c>
      <c r="L30" s="34">
        <f t="shared" si="5"/>
        <v>490052.58553185157</v>
      </c>
      <c r="M30" s="35">
        <f t="shared" si="6"/>
        <v>34860.0832272539</v>
      </c>
      <c r="N30" s="33">
        <f t="shared" si="7"/>
        <v>587649.6972355791</v>
      </c>
    </row>
    <row r="31" spans="2:14" ht="18.75" customHeight="1">
      <c r="B31" s="73"/>
      <c r="C31" s="74"/>
      <c r="D31" s="74"/>
      <c r="E31" s="74"/>
      <c r="F31" s="74"/>
      <c r="G31" s="75"/>
      <c r="I31" s="31">
        <f t="shared" si="3"/>
        <v>2038</v>
      </c>
      <c r="J31" s="32">
        <v>23</v>
      </c>
      <c r="K31" s="33">
        <f t="shared" si="4"/>
        <v>25350.788782977703</v>
      </c>
      <c r="L31" s="34">
        <f t="shared" si="5"/>
        <v>515403.37431482924</v>
      </c>
      <c r="M31" s="35">
        <f t="shared" si="6"/>
        <v>35923.31576568513</v>
      </c>
      <c r="N31" s="33">
        <f t="shared" si="7"/>
        <v>623573.0130012643</v>
      </c>
    </row>
    <row r="32" spans="2:14" ht="18.75" customHeight="1">
      <c r="B32" s="2"/>
      <c r="E32" s="2"/>
      <c r="F32" s="2"/>
      <c r="G32" s="2"/>
      <c r="I32" s="31">
        <f t="shared" si="3"/>
        <v>2039</v>
      </c>
      <c r="J32" s="32">
        <v>24</v>
      </c>
      <c r="K32" s="33">
        <f t="shared" si="4"/>
        <v>25731.050614722364</v>
      </c>
      <c r="L32" s="34">
        <f t="shared" si="5"/>
        <v>541134.4249295515</v>
      </c>
      <c r="M32" s="35">
        <f t="shared" si="6"/>
        <v>37018.97689653854</v>
      </c>
      <c r="N32" s="33">
        <f t="shared" si="7"/>
        <v>660591.9898978028</v>
      </c>
    </row>
    <row r="33" spans="2:14" ht="18.75" customHeight="1">
      <c r="B33" s="2"/>
      <c r="E33" s="2"/>
      <c r="F33" s="2"/>
      <c r="G33" s="2"/>
      <c r="I33" s="31">
        <f t="shared" si="3"/>
        <v>2040</v>
      </c>
      <c r="J33" s="32">
        <v>25</v>
      </c>
      <c r="K33" s="33">
        <f t="shared" si="4"/>
        <v>26117.0163739432</v>
      </c>
      <c r="L33" s="34">
        <f t="shared" si="5"/>
        <v>567251.4413034947</v>
      </c>
      <c r="M33" s="35">
        <f t="shared" si="6"/>
        <v>38148.05569188295</v>
      </c>
      <c r="N33" s="33">
        <f t="shared" si="7"/>
        <v>698740.0455896858</v>
      </c>
    </row>
    <row r="34" spans="2:14" ht="18.75" customHeight="1">
      <c r="B34" s="19"/>
      <c r="C34" s="19"/>
      <c r="D34" s="19"/>
      <c r="E34" s="19"/>
      <c r="F34" s="19"/>
      <c r="G34" s="19"/>
      <c r="I34" s="31">
        <f t="shared" si="3"/>
        <v>2041</v>
      </c>
      <c r="J34" s="32">
        <v>26</v>
      </c>
      <c r="K34" s="33">
        <f t="shared" si="4"/>
        <v>26508.771619552343</v>
      </c>
      <c r="L34" s="34">
        <f t="shared" si="5"/>
        <v>593760.2129230471</v>
      </c>
      <c r="M34" s="35">
        <f t="shared" si="6"/>
        <v>39311.57139048538</v>
      </c>
      <c r="N34" s="33">
        <f t="shared" si="7"/>
        <v>738051.6169801712</v>
      </c>
    </row>
    <row r="35" spans="2:14" ht="18.75" customHeight="1">
      <c r="B35" s="19"/>
      <c r="C35" s="19"/>
      <c r="D35" s="19"/>
      <c r="E35" s="19"/>
      <c r="F35" s="19"/>
      <c r="G35" s="19"/>
      <c r="I35" s="31">
        <f t="shared" si="3"/>
        <v>2042</v>
      </c>
      <c r="J35" s="32">
        <v>27</v>
      </c>
      <c r="K35" s="33">
        <f t="shared" si="4"/>
        <v>26906.403193845625</v>
      </c>
      <c r="L35" s="34">
        <f t="shared" si="5"/>
        <v>620666.6161168928</v>
      </c>
      <c r="M35" s="35">
        <f t="shared" si="6"/>
        <v>40510.57431789518</v>
      </c>
      <c r="N35" s="33">
        <f t="shared" si="7"/>
        <v>778562.1912980664</v>
      </c>
    </row>
    <row r="36" spans="2:14" ht="18.75" customHeight="1">
      <c r="B36" s="2"/>
      <c r="E36" s="2"/>
      <c r="F36" s="2"/>
      <c r="G36" s="2"/>
      <c r="I36" s="31">
        <f t="shared" si="3"/>
        <v>2043</v>
      </c>
      <c r="J36" s="32">
        <v>28</v>
      </c>
      <c r="K36" s="33">
        <f t="shared" si="4"/>
        <v>27309.999241753303</v>
      </c>
      <c r="L36" s="34">
        <f t="shared" si="5"/>
        <v>647976.615358646</v>
      </c>
      <c r="M36" s="35">
        <f t="shared" si="6"/>
        <v>41746.14683459098</v>
      </c>
      <c r="N36" s="33">
        <f t="shared" si="7"/>
        <v>820308.3381326573</v>
      </c>
    </row>
    <row r="37" spans="2:14" ht="18.75" customHeight="1">
      <c r="B37" s="2"/>
      <c r="E37" s="2"/>
      <c r="F37" s="2"/>
      <c r="G37" s="2"/>
      <c r="I37" s="31">
        <f t="shared" si="3"/>
        <v>2044</v>
      </c>
      <c r="J37" s="32">
        <v>29</v>
      </c>
      <c r="K37" s="33">
        <f t="shared" si="4"/>
        <v>27719.649230379604</v>
      </c>
      <c r="L37" s="34">
        <f t="shared" si="5"/>
        <v>675696.2645890256</v>
      </c>
      <c r="M37" s="35">
        <f t="shared" si="6"/>
        <v>43019.40431304601</v>
      </c>
      <c r="N37" s="33">
        <f t="shared" si="7"/>
        <v>863327.7424457034</v>
      </c>
    </row>
    <row r="38" spans="2:14" ht="18.75" customHeight="1">
      <c r="B38" s="2"/>
      <c r="E38" s="2"/>
      <c r="F38" s="2"/>
      <c r="G38" s="2"/>
      <c r="I38" s="31">
        <f t="shared" si="3"/>
        <v>2045</v>
      </c>
      <c r="J38" s="32">
        <v>30</v>
      </c>
      <c r="K38" s="33">
        <f t="shared" si="4"/>
        <v>28135.44396883529</v>
      </c>
      <c r="L38" s="34">
        <f t="shared" si="5"/>
        <v>703831.7085578609</v>
      </c>
      <c r="M38" s="35">
        <f t="shared" si="6"/>
        <v>44331.49614459391</v>
      </c>
      <c r="N38" s="33">
        <f t="shared" si="7"/>
        <v>907659.2385902973</v>
      </c>
    </row>
    <row r="39" spans="2:14" ht="18.75" customHeight="1">
      <c r="B39" s="2"/>
      <c r="E39" s="2"/>
      <c r="F39" s="2"/>
      <c r="G39" s="2"/>
      <c r="I39" s="31">
        <f t="shared" si="3"/>
        <v>2046</v>
      </c>
      <c r="J39" s="32">
        <v>31</v>
      </c>
      <c r="K39" s="33">
        <f t="shared" si="4"/>
        <v>28557.475628367814</v>
      </c>
      <c r="L39" s="34">
        <f t="shared" si="5"/>
        <v>732389.1841862288</v>
      </c>
      <c r="M39" s="35">
        <f t="shared" si="6"/>
        <v>45683.60677700402</v>
      </c>
      <c r="N39" s="33">
        <f t="shared" si="7"/>
        <v>953342.8453673013</v>
      </c>
    </row>
    <row r="40" spans="2:14" ht="18.75" customHeight="1">
      <c r="B40" s="2"/>
      <c r="E40" s="2"/>
      <c r="F40" s="2"/>
      <c r="G40" s="2"/>
      <c r="I40" s="31">
        <f t="shared" si="3"/>
        <v>2047</v>
      </c>
      <c r="J40" s="32">
        <v>32</v>
      </c>
      <c r="K40" s="33">
        <f t="shared" si="4"/>
        <v>28985.83776279333</v>
      </c>
      <c r="L40" s="34">
        <f t="shared" si="5"/>
        <v>761375.0219490221</v>
      </c>
      <c r="M40" s="35">
        <f t="shared" si="6"/>
        <v>47076.95678370265</v>
      </c>
      <c r="N40" s="33">
        <f t="shared" si="7"/>
        <v>1000419.8021510039</v>
      </c>
    </row>
    <row r="41" spans="2:14" ht="18.75" customHeight="1">
      <c r="B41" s="2"/>
      <c r="E41" s="2"/>
      <c r="F41" s="2"/>
      <c r="G41" s="2"/>
      <c r="I41" s="31">
        <f aca="true" t="shared" si="8" ref="I41:I72">I40+1</f>
        <v>2048</v>
      </c>
      <c r="J41" s="32">
        <v>33</v>
      </c>
      <c r="K41" s="33">
        <f aca="true" t="shared" si="9" ref="K41:K72">capital*(1+IPC_mínimo)^J41</f>
        <v>29420.625329235223</v>
      </c>
      <c r="L41" s="34">
        <f aca="true" t="shared" si="10" ref="L41:L72">L40+K41</f>
        <v>790795.6472782573</v>
      </c>
      <c r="M41" s="35">
        <f aca="true" t="shared" si="11" ref="M41:M72">capital*(1+IPC_máx)^J41</f>
        <v>48512.80396560557</v>
      </c>
      <c r="N41" s="33">
        <f aca="true" t="shared" si="12" ref="N41:N72">M41+N40</f>
        <v>1048932.6061166094</v>
      </c>
    </row>
    <row r="42" spans="2:14" ht="18.75" customHeight="1">
      <c r="B42" s="2"/>
      <c r="E42" s="2"/>
      <c r="F42" s="2"/>
      <c r="G42" s="2"/>
      <c r="I42" s="31">
        <f t="shared" si="8"/>
        <v>2049</v>
      </c>
      <c r="J42" s="32">
        <v>34</v>
      </c>
      <c r="K42" s="33">
        <f t="shared" si="9"/>
        <v>29861.934709173747</v>
      </c>
      <c r="L42" s="34">
        <f t="shared" si="10"/>
        <v>820657.581987431</v>
      </c>
      <c r="M42" s="35">
        <f t="shared" si="11"/>
        <v>49992.44448655654</v>
      </c>
      <c r="N42" s="33">
        <f t="shared" si="12"/>
        <v>1098925.050603166</v>
      </c>
    </row>
    <row r="43" spans="2:14" ht="18.75" customHeight="1">
      <c r="B43" s="2"/>
      <c r="E43" s="2"/>
      <c r="F43" s="2"/>
      <c r="G43" s="2"/>
      <c r="I43" s="31">
        <f t="shared" si="8"/>
        <v>2050</v>
      </c>
      <c r="J43" s="32">
        <v>35</v>
      </c>
      <c r="K43" s="33">
        <f t="shared" si="9"/>
        <v>30309.863729811354</v>
      </c>
      <c r="L43" s="34">
        <f t="shared" si="10"/>
        <v>850967.4457172424</v>
      </c>
      <c r="M43" s="35">
        <f t="shared" si="11"/>
        <v>51517.21404339651</v>
      </c>
      <c r="N43" s="33">
        <f t="shared" si="12"/>
        <v>1150442.2646465625</v>
      </c>
    </row>
    <row r="44" spans="2:14" ht="18.75" customHeight="1">
      <c r="B44" s="2"/>
      <c r="E44" s="2"/>
      <c r="F44" s="2"/>
      <c r="G44" s="2"/>
      <c r="I44" s="31">
        <f t="shared" si="8"/>
        <v>2051</v>
      </c>
      <c r="J44" s="32">
        <v>36</v>
      </c>
      <c r="K44" s="33">
        <f t="shared" si="9"/>
        <v>30764.51168575852</v>
      </c>
      <c r="L44" s="34">
        <f t="shared" si="10"/>
        <v>881731.9574030009</v>
      </c>
      <c r="M44" s="35">
        <f t="shared" si="11"/>
        <v>53088.489071720105</v>
      </c>
      <c r="N44" s="33">
        <f t="shared" si="12"/>
        <v>1203530.7537182826</v>
      </c>
    </row>
    <row r="45" spans="2:14" ht="18.75" customHeight="1">
      <c r="B45" s="2"/>
      <c r="E45" s="2"/>
      <c r="F45" s="2"/>
      <c r="G45" s="2"/>
      <c r="I45" s="31">
        <f t="shared" si="8"/>
        <v>2052</v>
      </c>
      <c r="J45" s="32">
        <v>37</v>
      </c>
      <c r="K45" s="33">
        <f t="shared" si="9"/>
        <v>31225.97936104489</v>
      </c>
      <c r="L45" s="34">
        <f t="shared" si="10"/>
        <v>912957.9367640459</v>
      </c>
      <c r="M45" s="35">
        <f t="shared" si="11"/>
        <v>54707.68798840757</v>
      </c>
      <c r="N45" s="33">
        <f t="shared" si="12"/>
        <v>1258238.4417066902</v>
      </c>
    </row>
    <row r="46" spans="2:14" ht="18.75" customHeight="1">
      <c r="B46" s="2"/>
      <c r="E46" s="2"/>
      <c r="F46" s="2"/>
      <c r="G46" s="2"/>
      <c r="I46" s="31">
        <f t="shared" si="8"/>
        <v>2053</v>
      </c>
      <c r="J46" s="32">
        <v>38</v>
      </c>
      <c r="K46" s="33">
        <f t="shared" si="9"/>
        <v>31694.36905146056</v>
      </c>
      <c r="L46" s="34">
        <f t="shared" si="10"/>
        <v>944652.3058155064</v>
      </c>
      <c r="M46" s="35">
        <f t="shared" si="11"/>
        <v>56376.272472053985</v>
      </c>
      <c r="N46" s="33">
        <f t="shared" si="12"/>
        <v>1314614.7141787442</v>
      </c>
    </row>
    <row r="47" spans="3:14" s="2" customFormat="1" ht="18.75" customHeight="1">
      <c r="C47"/>
      <c r="D47"/>
      <c r="H47" s="1"/>
      <c r="I47" s="31">
        <f t="shared" si="8"/>
        <v>2054</v>
      </c>
      <c r="J47" s="32">
        <v>39</v>
      </c>
      <c r="K47" s="33">
        <f t="shared" si="9"/>
        <v>32169.78458723246</v>
      </c>
      <c r="L47" s="34">
        <f t="shared" si="10"/>
        <v>976822.0904027389</v>
      </c>
      <c r="M47" s="35">
        <f t="shared" si="11"/>
        <v>58095.74878245163</v>
      </c>
      <c r="N47" s="33">
        <f t="shared" si="12"/>
        <v>1372710.462961196</v>
      </c>
    </row>
    <row r="48" spans="2:14" ht="18.75" customHeight="1">
      <c r="B48" s="2"/>
      <c r="C48" s="2"/>
      <c r="D48" s="2"/>
      <c r="E48" s="2"/>
      <c r="F48" s="2"/>
      <c r="G48" s="2"/>
      <c r="I48" s="31">
        <f t="shared" si="8"/>
        <v>2055</v>
      </c>
      <c r="J48" s="32">
        <v>40</v>
      </c>
      <c r="K48" s="33">
        <f t="shared" si="9"/>
        <v>32652.331356040948</v>
      </c>
      <c r="L48" s="34">
        <f t="shared" si="10"/>
        <v>1009474.4217587798</v>
      </c>
      <c r="M48" s="35">
        <f t="shared" si="11"/>
        <v>59867.66912031641</v>
      </c>
      <c r="N48" s="33">
        <f t="shared" si="12"/>
        <v>1432578.1320815124</v>
      </c>
    </row>
    <row r="49" spans="2:14" s="3" customFormat="1" ht="18.75" customHeight="1">
      <c r="B49" s="1"/>
      <c r="C49"/>
      <c r="D49"/>
      <c r="E49" s="1"/>
      <c r="F49" s="1"/>
      <c r="G49" s="1"/>
      <c r="H49" s="1"/>
      <c r="I49" s="31">
        <f t="shared" si="8"/>
        <v>2056</v>
      </c>
      <c r="J49" s="32">
        <v>41</v>
      </c>
      <c r="K49" s="33">
        <f t="shared" si="9"/>
        <v>33142.116326381554</v>
      </c>
      <c r="L49" s="34">
        <f t="shared" si="10"/>
        <v>1042616.5380851614</v>
      </c>
      <c r="M49" s="35">
        <f t="shared" si="11"/>
        <v>61693.63302848606</v>
      </c>
      <c r="N49" s="33">
        <f t="shared" si="12"/>
        <v>1494271.7651099984</v>
      </c>
    </row>
    <row r="50" spans="9:14" s="3" customFormat="1" ht="18.75" customHeight="1">
      <c r="I50" s="31">
        <f t="shared" si="8"/>
        <v>2057</v>
      </c>
      <c r="J50" s="32">
        <v>42</v>
      </c>
      <c r="K50" s="33">
        <f t="shared" si="9"/>
        <v>33639.248071277274</v>
      </c>
      <c r="L50" s="34">
        <f t="shared" si="10"/>
        <v>1076255.7861564385</v>
      </c>
      <c r="M50" s="35">
        <f t="shared" si="11"/>
        <v>63575.28883585487</v>
      </c>
      <c r="N50" s="33">
        <f t="shared" si="12"/>
        <v>1557847.0539458534</v>
      </c>
    </row>
    <row r="51" spans="9:14" s="3" customFormat="1" ht="18.75" customHeight="1">
      <c r="I51" s="31">
        <f t="shared" si="8"/>
        <v>2058</v>
      </c>
      <c r="J51" s="32">
        <v>43</v>
      </c>
      <c r="K51" s="33">
        <f t="shared" si="9"/>
        <v>34143.83679234643</v>
      </c>
      <c r="L51" s="34">
        <f t="shared" si="10"/>
        <v>1110399.6229487848</v>
      </c>
      <c r="M51" s="35">
        <f t="shared" si="11"/>
        <v>65514.335145348436</v>
      </c>
      <c r="N51" s="33">
        <f t="shared" si="12"/>
        <v>1623361.3890912018</v>
      </c>
    </row>
    <row r="52" spans="9:14" s="3" customFormat="1" ht="18.75" customHeight="1">
      <c r="I52" s="31">
        <f t="shared" si="8"/>
        <v>2059</v>
      </c>
      <c r="J52" s="32">
        <v>44</v>
      </c>
      <c r="K52" s="33">
        <f t="shared" si="9"/>
        <v>34655.99434423162</v>
      </c>
      <c r="L52" s="34">
        <f t="shared" si="10"/>
        <v>1145055.6172930165</v>
      </c>
      <c r="M52" s="35">
        <f t="shared" si="11"/>
        <v>67512.52236728156</v>
      </c>
      <c r="N52" s="33">
        <f t="shared" si="12"/>
        <v>1690873.9114584834</v>
      </c>
    </row>
    <row r="53" spans="9:14" s="3" customFormat="1" ht="18.75" customHeight="1">
      <c r="I53" s="31">
        <f t="shared" si="8"/>
        <v>2060</v>
      </c>
      <c r="J53" s="32">
        <v>45</v>
      </c>
      <c r="K53" s="33">
        <f t="shared" si="9"/>
        <v>35175.834259395095</v>
      </c>
      <c r="L53" s="34">
        <f t="shared" si="10"/>
        <v>1180231.4515524115</v>
      </c>
      <c r="M53" s="35">
        <f t="shared" si="11"/>
        <v>69571.65429948366</v>
      </c>
      <c r="N53" s="33">
        <f t="shared" si="12"/>
        <v>1760445.565757967</v>
      </c>
    </row>
    <row r="54" spans="9:14" s="3" customFormat="1" ht="18.75" customHeight="1">
      <c r="I54" s="31">
        <f t="shared" si="8"/>
        <v>2061</v>
      </c>
      <c r="J54" s="32">
        <v>46</v>
      </c>
      <c r="K54" s="33">
        <f t="shared" si="9"/>
        <v>35703.47177328601</v>
      </c>
      <c r="L54" s="34">
        <f t="shared" si="10"/>
        <v>1215934.9233256977</v>
      </c>
      <c r="M54" s="35">
        <f t="shared" si="11"/>
        <v>71693.5897556179</v>
      </c>
      <c r="N54" s="33">
        <f t="shared" si="12"/>
        <v>1832139.155513585</v>
      </c>
    </row>
    <row r="55" spans="9:14" s="3" customFormat="1" ht="18.75" customHeight="1">
      <c r="I55" s="31">
        <f t="shared" si="8"/>
        <v>2062</v>
      </c>
      <c r="J55" s="32">
        <v>47</v>
      </c>
      <c r="K55" s="33">
        <f t="shared" si="9"/>
        <v>36239.0238498853</v>
      </c>
      <c r="L55" s="34">
        <f t="shared" si="10"/>
        <v>1252173.9471755829</v>
      </c>
      <c r="M55" s="35">
        <f t="shared" si="11"/>
        <v>73880.24424316424</v>
      </c>
      <c r="N55" s="33">
        <f t="shared" si="12"/>
        <v>1906019.3997567494</v>
      </c>
    </row>
    <row r="56" spans="9:14" s="3" customFormat="1" ht="18.75" customHeight="1">
      <c r="I56" s="31">
        <f t="shared" si="8"/>
        <v>2063</v>
      </c>
      <c r="J56" s="32">
        <v>48</v>
      </c>
      <c r="K56" s="33">
        <f t="shared" si="9"/>
        <v>36782.60920763357</v>
      </c>
      <c r="L56" s="34">
        <f t="shared" si="10"/>
        <v>1288956.5563832165</v>
      </c>
      <c r="M56" s="35">
        <f t="shared" si="11"/>
        <v>76133.59169258077</v>
      </c>
      <c r="N56" s="33">
        <f t="shared" si="12"/>
        <v>1982152.9914493302</v>
      </c>
    </row>
    <row r="57" spans="9:14" s="3" customFormat="1" ht="18.75" customHeight="1">
      <c r="I57" s="31">
        <f t="shared" si="8"/>
        <v>2064</v>
      </c>
      <c r="J57" s="32">
        <v>49</v>
      </c>
      <c r="K57" s="33">
        <f t="shared" si="9"/>
        <v>37334.34834574806</v>
      </c>
      <c r="L57" s="34">
        <f t="shared" si="10"/>
        <v>1326290.9047289647</v>
      </c>
      <c r="M57" s="35">
        <f t="shared" si="11"/>
        <v>78455.66623920448</v>
      </c>
      <c r="N57" s="33">
        <f t="shared" si="12"/>
        <v>2060608.6576885348</v>
      </c>
    </row>
    <row r="58" spans="9:14" s="3" customFormat="1" ht="18.75" customHeight="1">
      <c r="I58" s="31">
        <f t="shared" si="8"/>
        <v>2065</v>
      </c>
      <c r="J58" s="32">
        <v>50</v>
      </c>
      <c r="K58" s="33">
        <f t="shared" si="9"/>
        <v>37894.363570934285</v>
      </c>
      <c r="L58" s="34">
        <f t="shared" si="10"/>
        <v>1364185.268299899</v>
      </c>
      <c r="M58" s="35">
        <f t="shared" si="11"/>
        <v>80848.5640595002</v>
      </c>
      <c r="N58" s="33">
        <f t="shared" si="12"/>
        <v>2141457.221748035</v>
      </c>
    </row>
    <row r="59" spans="9:14" s="3" customFormat="1" ht="18.75" customHeight="1">
      <c r="I59" s="31">
        <f t="shared" si="8"/>
        <v>2066</v>
      </c>
      <c r="J59" s="32">
        <v>51</v>
      </c>
      <c r="K59" s="33">
        <f t="shared" si="9"/>
        <v>38462.7790244983</v>
      </c>
      <c r="L59" s="34">
        <f t="shared" si="10"/>
        <v>1402648.0473243974</v>
      </c>
      <c r="M59" s="35">
        <f t="shared" si="11"/>
        <v>83314.44526331495</v>
      </c>
      <c r="N59" s="33">
        <f t="shared" si="12"/>
        <v>2224771.66701135</v>
      </c>
    </row>
    <row r="60" spans="9:14" s="3" customFormat="1" ht="18.75" customHeight="1">
      <c r="I60" s="31">
        <f t="shared" si="8"/>
        <v>2067</v>
      </c>
      <c r="J60" s="32">
        <v>52</v>
      </c>
      <c r="K60" s="33">
        <f t="shared" si="9"/>
        <v>39039.72070986576</v>
      </c>
      <c r="L60" s="34">
        <f t="shared" si="10"/>
        <v>1441687.768034263</v>
      </c>
      <c r="M60" s="35">
        <f t="shared" si="11"/>
        <v>85855.53584384605</v>
      </c>
      <c r="N60" s="33">
        <f t="shared" si="12"/>
        <v>2310627.202855196</v>
      </c>
    </row>
    <row r="61" spans="9:14" s="3" customFormat="1" ht="18.75" customHeight="1">
      <c r="I61" s="31">
        <f t="shared" si="8"/>
        <v>2068</v>
      </c>
      <c r="J61" s="32">
        <v>53</v>
      </c>
      <c r="K61" s="33">
        <f t="shared" si="9"/>
        <v>39625.31652051374</v>
      </c>
      <c r="L61" s="34">
        <f t="shared" si="10"/>
        <v>1481313.0845547768</v>
      </c>
      <c r="M61" s="35">
        <f t="shared" si="11"/>
        <v>88474.12968708336</v>
      </c>
      <c r="N61" s="33">
        <f t="shared" si="12"/>
        <v>2399101.3325422793</v>
      </c>
    </row>
    <row r="62" spans="9:14" s="3" customFormat="1" ht="18.75" customHeight="1">
      <c r="I62" s="31">
        <f t="shared" si="8"/>
        <v>2069</v>
      </c>
      <c r="J62" s="32">
        <v>54</v>
      </c>
      <c r="K62" s="33">
        <f t="shared" si="9"/>
        <v>40219.69626832144</v>
      </c>
      <c r="L62" s="34">
        <f t="shared" si="10"/>
        <v>1521532.7808230983</v>
      </c>
      <c r="M62" s="35">
        <f t="shared" si="11"/>
        <v>91172.59064253939</v>
      </c>
      <c r="N62" s="33">
        <f t="shared" si="12"/>
        <v>2490273.9231848186</v>
      </c>
    </row>
    <row r="63" spans="9:14" s="3" customFormat="1" ht="18.75" customHeight="1">
      <c r="I63" s="31">
        <f t="shared" si="8"/>
        <v>2070</v>
      </c>
      <c r="J63" s="32">
        <v>55</v>
      </c>
      <c r="K63" s="33">
        <f t="shared" si="9"/>
        <v>40822.99171234626</v>
      </c>
      <c r="L63" s="34">
        <f t="shared" si="10"/>
        <v>1562355.7725354445</v>
      </c>
      <c r="M63" s="35">
        <f t="shared" si="11"/>
        <v>93953.35465713682</v>
      </c>
      <c r="N63" s="33">
        <f t="shared" si="12"/>
        <v>2584227.2778419554</v>
      </c>
    </row>
    <row r="64" spans="9:14" s="3" customFormat="1" ht="18.75" customHeight="1">
      <c r="I64" s="31">
        <f t="shared" si="8"/>
        <v>2071</v>
      </c>
      <c r="J64" s="32">
        <v>56</v>
      </c>
      <c r="K64" s="33">
        <f t="shared" si="9"/>
        <v>41435.33658803145</v>
      </c>
      <c r="L64" s="34">
        <f t="shared" si="10"/>
        <v>1603791.1091234758</v>
      </c>
      <c r="M64" s="35">
        <f t="shared" si="11"/>
        <v>96818.93197417952</v>
      </c>
      <c r="N64" s="33">
        <f t="shared" si="12"/>
        <v>2681046.209816135</v>
      </c>
    </row>
    <row r="65" spans="9:14" s="3" customFormat="1" ht="18.75" customHeight="1">
      <c r="I65" s="31">
        <f t="shared" si="8"/>
        <v>2072</v>
      </c>
      <c r="J65" s="32">
        <v>57</v>
      </c>
      <c r="K65" s="33">
        <f t="shared" si="9"/>
        <v>42056.86663685192</v>
      </c>
      <c r="L65" s="34">
        <f t="shared" si="10"/>
        <v>1645847.9757603277</v>
      </c>
      <c r="M65" s="35">
        <f t="shared" si="11"/>
        <v>99771.90939939198</v>
      </c>
      <c r="N65" s="33">
        <f t="shared" si="12"/>
        <v>2780818.119215527</v>
      </c>
    </row>
    <row r="66" spans="9:14" s="3" customFormat="1" ht="18.75" customHeight="1">
      <c r="I66" s="31">
        <f t="shared" si="8"/>
        <v>2073</v>
      </c>
      <c r="J66" s="32">
        <v>58</v>
      </c>
      <c r="K66" s="33">
        <f t="shared" si="9"/>
        <v>42687.71963640468</v>
      </c>
      <c r="L66" s="34">
        <f t="shared" si="10"/>
        <v>1688535.6953967323</v>
      </c>
      <c r="M66" s="35">
        <f t="shared" si="11"/>
        <v>102814.95263607342</v>
      </c>
      <c r="N66" s="33">
        <f t="shared" si="12"/>
        <v>2883633.0718516004</v>
      </c>
    </row>
    <row r="67" spans="9:14" s="3" customFormat="1" ht="18.75" customHeight="1">
      <c r="I67" s="31">
        <f t="shared" si="8"/>
        <v>2074</v>
      </c>
      <c r="J67" s="32">
        <v>59</v>
      </c>
      <c r="K67" s="33">
        <f t="shared" si="9"/>
        <v>43328.03543095075</v>
      </c>
      <c r="L67" s="34">
        <f t="shared" si="10"/>
        <v>1731863.7308276831</v>
      </c>
      <c r="M67" s="35">
        <f t="shared" si="11"/>
        <v>105950.80869147363</v>
      </c>
      <c r="N67" s="33">
        <f t="shared" si="12"/>
        <v>2989583.880543074</v>
      </c>
    </row>
    <row r="68" spans="9:14" s="3" customFormat="1" ht="18.75" customHeight="1">
      <c r="I68" s="31">
        <f t="shared" si="8"/>
        <v>2075</v>
      </c>
      <c r="J68" s="32">
        <v>60</v>
      </c>
      <c r="K68" s="33">
        <f t="shared" si="9"/>
        <v>43977.955962415</v>
      </c>
      <c r="L68" s="34">
        <f t="shared" si="10"/>
        <v>1775841.6867900982</v>
      </c>
      <c r="M68" s="35">
        <f t="shared" si="11"/>
        <v>109182.3083565636</v>
      </c>
      <c r="N68" s="33">
        <f t="shared" si="12"/>
        <v>3098766.1888996377</v>
      </c>
    </row>
    <row r="69" spans="9:14" s="3" customFormat="1" ht="18.75" customHeight="1">
      <c r="I69" s="31">
        <f t="shared" si="8"/>
        <v>2076</v>
      </c>
      <c r="J69" s="32">
        <v>61</v>
      </c>
      <c r="K69" s="33">
        <f t="shared" si="9"/>
        <v>44637.62530185123</v>
      </c>
      <c r="L69" s="34">
        <f t="shared" si="10"/>
        <v>1820479.3120919494</v>
      </c>
      <c r="M69" s="35">
        <f t="shared" si="11"/>
        <v>112512.3687614388</v>
      </c>
      <c r="N69" s="33">
        <f t="shared" si="12"/>
        <v>3211278.5576610765</v>
      </c>
    </row>
    <row r="70" spans="9:14" s="3" customFormat="1" ht="18.75" customHeight="1">
      <c r="I70" s="31">
        <f t="shared" si="8"/>
        <v>2077</v>
      </c>
      <c r="J70" s="32">
        <v>62</v>
      </c>
      <c r="K70" s="33">
        <f t="shared" si="9"/>
        <v>45307.189681378986</v>
      </c>
      <c r="L70" s="34">
        <f t="shared" si="10"/>
        <v>1865786.5017733283</v>
      </c>
      <c r="M70" s="35">
        <f t="shared" si="11"/>
        <v>115943.99600866267</v>
      </c>
      <c r="N70" s="33">
        <f t="shared" si="12"/>
        <v>3327222.553669739</v>
      </c>
    </row>
    <row r="71" spans="9:14" s="3" customFormat="1" ht="18.75" customHeight="1">
      <c r="I71" s="31">
        <f t="shared" si="8"/>
        <v>2078</v>
      </c>
      <c r="J71" s="32">
        <v>63</v>
      </c>
      <c r="K71" s="33">
        <f t="shared" si="9"/>
        <v>45986.797526599665</v>
      </c>
      <c r="L71" s="34">
        <f t="shared" si="10"/>
        <v>1911773.299299928</v>
      </c>
      <c r="M71" s="35">
        <f t="shared" si="11"/>
        <v>119480.28788692685</v>
      </c>
      <c r="N71" s="33">
        <f t="shared" si="12"/>
        <v>3446702.841556666</v>
      </c>
    </row>
    <row r="72" spans="9:14" s="3" customFormat="1" ht="18.75" customHeight="1">
      <c r="I72" s="31">
        <f t="shared" si="8"/>
        <v>2079</v>
      </c>
      <c r="J72" s="32">
        <v>64</v>
      </c>
      <c r="K72" s="33">
        <f t="shared" si="9"/>
        <v>46676.59948949866</v>
      </c>
      <c r="L72" s="34">
        <f t="shared" si="10"/>
        <v>1958449.8987894265</v>
      </c>
      <c r="M72" s="35">
        <f t="shared" si="11"/>
        <v>123124.43666747813</v>
      </c>
      <c r="N72" s="33">
        <f t="shared" si="12"/>
        <v>3569827.278224144</v>
      </c>
    </row>
    <row r="73" spans="9:14" s="3" customFormat="1" ht="18.75" customHeight="1">
      <c r="I73" s="31">
        <f aca="true" t="shared" si="13" ref="I73:I104">I72+1</f>
        <v>2080</v>
      </c>
      <c r="J73" s="32">
        <v>65</v>
      </c>
      <c r="K73" s="33">
        <f aca="true" t="shared" si="14" ref="K73:K104">capital*(1+IPC_mínimo)^J73</f>
        <v>47376.74848184113</v>
      </c>
      <c r="L73" s="34">
        <f aca="true" t="shared" si="15" ref="L73:L104">L72+K73</f>
        <v>2005826.6472712676</v>
      </c>
      <c r="M73" s="35">
        <f aca="true" t="shared" si="16" ref="M73:M104">capital*(1+IPC_máx)^J73</f>
        <v>126879.73198583622</v>
      </c>
      <c r="N73" s="33">
        <f aca="true" t="shared" si="17" ref="N73:N104">M73+N72</f>
        <v>3696707.0102099804</v>
      </c>
    </row>
    <row r="74" spans="9:14" s="3" customFormat="1" ht="18.75" customHeight="1">
      <c r="I74" s="31">
        <f t="shared" si="13"/>
        <v>2081</v>
      </c>
      <c r="J74" s="32">
        <v>66</v>
      </c>
      <c r="K74" s="33">
        <f t="shared" si="14"/>
        <v>48087.39970906874</v>
      </c>
      <c r="L74" s="34">
        <f t="shared" si="15"/>
        <v>2053914.0469803363</v>
      </c>
      <c r="M74" s="35">
        <f t="shared" si="16"/>
        <v>130749.56381140421</v>
      </c>
      <c r="N74" s="33">
        <f t="shared" si="17"/>
        <v>3827456.5740213846</v>
      </c>
    </row>
    <row r="75" spans="9:14" s="3" customFormat="1" ht="18.75" customHeight="1">
      <c r="I75" s="31">
        <f t="shared" si="13"/>
        <v>2082</v>
      </c>
      <c r="J75" s="32">
        <v>67</v>
      </c>
      <c r="K75" s="33">
        <f t="shared" si="14"/>
        <v>48808.71070470477</v>
      </c>
      <c r="L75" s="34">
        <f t="shared" si="15"/>
        <v>2102722.757685041</v>
      </c>
      <c r="M75" s="35">
        <f t="shared" si="16"/>
        <v>134737.42550765202</v>
      </c>
      <c r="N75" s="33">
        <f t="shared" si="17"/>
        <v>3962193.9995290367</v>
      </c>
    </row>
    <row r="76" spans="9:14" s="3" customFormat="1" ht="18.75" customHeight="1">
      <c r="I76" s="31">
        <f t="shared" si="13"/>
        <v>2083</v>
      </c>
      <c r="J76" s="32">
        <v>68</v>
      </c>
      <c r="K76" s="33">
        <f t="shared" si="14"/>
        <v>49540.84136527533</v>
      </c>
      <c r="L76" s="34">
        <f t="shared" si="15"/>
        <v>2152263.5990503165</v>
      </c>
      <c r="M76" s="35">
        <f t="shared" si="16"/>
        <v>138846.9169856354</v>
      </c>
      <c r="N76" s="33">
        <f t="shared" si="17"/>
        <v>4101040.9165146723</v>
      </c>
    </row>
    <row r="77" spans="9:14" s="3" customFormat="1" ht="18.75" customHeight="1">
      <c r="I77" s="31">
        <f t="shared" si="13"/>
        <v>2084</v>
      </c>
      <c r="J77" s="32">
        <v>69</v>
      </c>
      <c r="K77" s="33">
        <f t="shared" si="14"/>
        <v>50283.95398575445</v>
      </c>
      <c r="L77" s="34">
        <f t="shared" si="15"/>
        <v>2202547.553036071</v>
      </c>
      <c r="M77" s="35">
        <f t="shared" si="16"/>
        <v>143081.74795369728</v>
      </c>
      <c r="N77" s="33">
        <f t="shared" si="17"/>
        <v>4244122.664468369</v>
      </c>
    </row>
    <row r="78" spans="9:14" s="3" customFormat="1" ht="18.75" customHeight="1">
      <c r="I78" s="31">
        <f t="shared" si="13"/>
        <v>2085</v>
      </c>
      <c r="J78" s="32">
        <v>70</v>
      </c>
      <c r="K78" s="33">
        <f t="shared" si="14"/>
        <v>51038.213295540765</v>
      </c>
      <c r="L78" s="34">
        <f t="shared" si="15"/>
        <v>2253585.7663316117</v>
      </c>
      <c r="M78" s="35">
        <f t="shared" si="16"/>
        <v>147445.74126628504</v>
      </c>
      <c r="N78" s="33">
        <f t="shared" si="17"/>
        <v>4391568.4057346545</v>
      </c>
    </row>
    <row r="79" spans="9:14" s="3" customFormat="1" ht="18.75" customHeight="1">
      <c r="I79" s="31">
        <f t="shared" si="13"/>
        <v>2086</v>
      </c>
      <c r="J79" s="32">
        <v>71</v>
      </c>
      <c r="K79" s="33">
        <f t="shared" si="14"/>
        <v>51803.786494973865</v>
      </c>
      <c r="L79" s="34">
        <f t="shared" si="15"/>
        <v>2305389.5528265857</v>
      </c>
      <c r="M79" s="35">
        <f t="shared" si="16"/>
        <v>151942.8363749067</v>
      </c>
      <c r="N79" s="33">
        <f t="shared" si="17"/>
        <v>4543511.242109561</v>
      </c>
    </row>
    <row r="80" spans="9:14" s="3" customFormat="1" ht="18.75" customHeight="1">
      <c r="I80" s="31">
        <f t="shared" si="13"/>
        <v>2087</v>
      </c>
      <c r="J80" s="32">
        <v>72</v>
      </c>
      <c r="K80" s="33">
        <f t="shared" si="14"/>
        <v>52580.843292398466</v>
      </c>
      <c r="L80" s="34">
        <f t="shared" si="15"/>
        <v>2357970.396118984</v>
      </c>
      <c r="M80" s="35">
        <f t="shared" si="16"/>
        <v>156577.09288434137</v>
      </c>
      <c r="N80" s="33">
        <f t="shared" si="17"/>
        <v>4700088.334993903</v>
      </c>
    </row>
    <row r="81" spans="9:14" s="3" customFormat="1" ht="18.75" customHeight="1">
      <c r="I81" s="31">
        <f t="shared" si="13"/>
        <v>2088</v>
      </c>
      <c r="J81" s="32">
        <v>73</v>
      </c>
      <c r="K81" s="33">
        <f t="shared" si="14"/>
        <v>53369.55594178444</v>
      </c>
      <c r="L81" s="34">
        <f t="shared" si="15"/>
        <v>2411339.9520607684</v>
      </c>
      <c r="M81" s="35">
        <f t="shared" si="16"/>
        <v>161352.69421731378</v>
      </c>
      <c r="N81" s="33">
        <f t="shared" si="17"/>
        <v>4861441.029211217</v>
      </c>
    </row>
    <row r="82" spans="9:14" s="3" customFormat="1" ht="18.75" customHeight="1">
      <c r="I82" s="31">
        <f t="shared" si="13"/>
        <v>2089</v>
      </c>
      <c r="J82" s="32">
        <v>74</v>
      </c>
      <c r="K82" s="33">
        <f t="shared" si="14"/>
        <v>54170.0992809112</v>
      </c>
      <c r="L82" s="34">
        <f t="shared" si="15"/>
        <v>2465510.0513416794</v>
      </c>
      <c r="M82" s="35">
        <f t="shared" si="16"/>
        <v>166273.95139094183</v>
      </c>
      <c r="N82" s="33">
        <f t="shared" si="17"/>
        <v>5027714.980602158</v>
      </c>
    </row>
    <row r="83" spans="9:14" s="3" customFormat="1" ht="18.75" customHeight="1">
      <c r="I83" s="31">
        <f t="shared" si="13"/>
        <v>2090</v>
      </c>
      <c r="J83" s="32">
        <v>75</v>
      </c>
      <c r="K83" s="33">
        <f t="shared" si="14"/>
        <v>54982.650770124856</v>
      </c>
      <c r="L83" s="34">
        <f t="shared" si="15"/>
        <v>2520492.7021118044</v>
      </c>
      <c r="M83" s="35">
        <f t="shared" si="16"/>
        <v>171345.30690836554</v>
      </c>
      <c r="N83" s="33">
        <f t="shared" si="17"/>
        <v>5199060.287510524</v>
      </c>
    </row>
    <row r="84" spans="9:14" s="3" customFormat="1" ht="18.75" customHeight="1">
      <c r="I84" s="31">
        <f t="shared" si="13"/>
        <v>2091</v>
      </c>
      <c r="J84" s="32">
        <v>76</v>
      </c>
      <c r="K84" s="33">
        <f t="shared" si="14"/>
        <v>55807.39053167672</v>
      </c>
      <c r="L84" s="34">
        <f t="shared" si="15"/>
        <v>2576300.092643481</v>
      </c>
      <c r="M84" s="35">
        <f t="shared" si="16"/>
        <v>176571.3387690707</v>
      </c>
      <c r="N84" s="33">
        <f t="shared" si="17"/>
        <v>5375631.626279594</v>
      </c>
    </row>
    <row r="85" spans="9:14" s="3" customFormat="1" ht="18.75" customHeight="1">
      <c r="I85" s="31">
        <f t="shared" si="13"/>
        <v>2092</v>
      </c>
      <c r="J85" s="32">
        <v>77</v>
      </c>
      <c r="K85" s="33">
        <f t="shared" si="14"/>
        <v>56644.501389651865</v>
      </c>
      <c r="L85" s="34">
        <f t="shared" si="15"/>
        <v>2632944.5940331332</v>
      </c>
      <c r="M85" s="35">
        <f t="shared" si="16"/>
        <v>181956.76460152736</v>
      </c>
      <c r="N85" s="33">
        <f t="shared" si="17"/>
        <v>5557588.390881122</v>
      </c>
    </row>
    <row r="86" spans="9:14" s="3" customFormat="1" ht="18.75" customHeight="1">
      <c r="I86" s="31">
        <f t="shared" si="13"/>
        <v>2093</v>
      </c>
      <c r="J86" s="32">
        <v>78</v>
      </c>
      <c r="K86" s="33">
        <f t="shared" si="14"/>
        <v>57494.168910496635</v>
      </c>
      <c r="L86" s="34">
        <f t="shared" si="15"/>
        <v>2690438.76294363</v>
      </c>
      <c r="M86" s="35">
        <f t="shared" si="16"/>
        <v>187506.4459218739</v>
      </c>
      <c r="N86" s="33">
        <f t="shared" si="17"/>
        <v>5745094.836802996</v>
      </c>
    </row>
    <row r="87" spans="9:14" s="3" customFormat="1" ht="18.75" customHeight="1">
      <c r="I87" s="31">
        <f t="shared" si="13"/>
        <v>2094</v>
      </c>
      <c r="J87" s="32">
        <v>79</v>
      </c>
      <c r="K87" s="33">
        <f t="shared" si="14"/>
        <v>58356.58144415407</v>
      </c>
      <c r="L87" s="34">
        <f t="shared" si="15"/>
        <v>2748795.344387784</v>
      </c>
      <c r="M87" s="35">
        <f t="shared" si="16"/>
        <v>193225.39252249105</v>
      </c>
      <c r="N87" s="33">
        <f t="shared" si="17"/>
        <v>5938320.229325486</v>
      </c>
    </row>
    <row r="88" spans="9:14" s="3" customFormat="1" ht="18.75" customHeight="1">
      <c r="I88" s="31">
        <f t="shared" si="13"/>
        <v>2095</v>
      </c>
      <c r="J88" s="32">
        <v>80</v>
      </c>
      <c r="K88" s="33">
        <f t="shared" si="14"/>
        <v>59231.930165816375</v>
      </c>
      <c r="L88" s="34">
        <f t="shared" si="15"/>
        <v>2808027.2745536007</v>
      </c>
      <c r="M88" s="35">
        <f t="shared" si="16"/>
        <v>199118.76699442705</v>
      </c>
      <c r="N88" s="33">
        <f t="shared" si="17"/>
        <v>6137438.996319913</v>
      </c>
    </row>
    <row r="89" spans="9:14" s="3" customFormat="1" ht="18.75" customHeight="1">
      <c r="I89" s="31">
        <f t="shared" si="13"/>
        <v>2096</v>
      </c>
      <c r="J89" s="32">
        <v>81</v>
      </c>
      <c r="K89" s="33">
        <f t="shared" si="14"/>
        <v>60120.409118303614</v>
      </c>
      <c r="L89" s="34">
        <f t="shared" si="15"/>
        <v>2868147.6836719043</v>
      </c>
      <c r="M89" s="35">
        <f t="shared" si="16"/>
        <v>205191.88938775708</v>
      </c>
      <c r="N89" s="33">
        <f t="shared" si="17"/>
        <v>6342630.885707671</v>
      </c>
    </row>
    <row r="90" spans="9:14" s="3" customFormat="1" ht="18.75" customHeight="1">
      <c r="I90" s="31">
        <f t="shared" si="13"/>
        <v>2097</v>
      </c>
      <c r="J90" s="32">
        <v>82</v>
      </c>
      <c r="K90" s="33">
        <f t="shared" si="14"/>
        <v>61022.21525507816</v>
      </c>
      <c r="L90" s="34">
        <f t="shared" si="15"/>
        <v>2929169.8989269827</v>
      </c>
      <c r="M90" s="35">
        <f t="shared" si="16"/>
        <v>211450.24201408363</v>
      </c>
      <c r="N90" s="33">
        <f t="shared" si="17"/>
        <v>6554081.127721755</v>
      </c>
    </row>
    <row r="91" spans="9:14" s="3" customFormat="1" ht="18.75" customHeight="1">
      <c r="I91" s="31">
        <f t="shared" si="13"/>
        <v>2098</v>
      </c>
      <c r="J91" s="32">
        <v>83</v>
      </c>
      <c r="K91" s="33">
        <f t="shared" si="14"/>
        <v>61937.54848390433</v>
      </c>
      <c r="L91" s="34">
        <f t="shared" si="15"/>
        <v>2991107.447410887</v>
      </c>
      <c r="M91" s="35">
        <f t="shared" si="16"/>
        <v>217899.47439551316</v>
      </c>
      <c r="N91" s="33">
        <f t="shared" si="17"/>
        <v>6771980.602117268</v>
      </c>
    </row>
    <row r="92" spans="9:14" s="3" customFormat="1" ht="18.75" customHeight="1">
      <c r="I92" s="31">
        <f t="shared" si="13"/>
        <v>2099</v>
      </c>
      <c r="J92" s="32">
        <v>84</v>
      </c>
      <c r="K92" s="33">
        <f t="shared" si="14"/>
        <v>62866.61171116288</v>
      </c>
      <c r="L92" s="34">
        <f t="shared" si="15"/>
        <v>3053974.05912205</v>
      </c>
      <c r="M92" s="35">
        <f t="shared" si="16"/>
        <v>224545.40836457635</v>
      </c>
      <c r="N92" s="33">
        <f t="shared" si="17"/>
        <v>6996526.010481845</v>
      </c>
    </row>
    <row r="93" spans="9:14" s="3" customFormat="1" ht="18.75" customHeight="1">
      <c r="I93" s="31">
        <f t="shared" si="13"/>
        <v>2100</v>
      </c>
      <c r="J93" s="32">
        <v>85</v>
      </c>
      <c r="K93" s="33">
        <f t="shared" si="14"/>
        <v>63809.61088683031</v>
      </c>
      <c r="L93" s="34">
        <f t="shared" si="15"/>
        <v>3117783.6700088806</v>
      </c>
      <c r="M93" s="35">
        <f t="shared" si="16"/>
        <v>231394.04331969592</v>
      </c>
      <c r="N93" s="33">
        <f t="shared" si="17"/>
        <v>7227920.05380154</v>
      </c>
    </row>
    <row r="94" spans="9:14" s="3" customFormat="1" ht="18.75" customHeight="1">
      <c r="I94" s="31">
        <f t="shared" si="13"/>
        <v>2101</v>
      </c>
      <c r="J94" s="32">
        <v>86</v>
      </c>
      <c r="K94" s="33">
        <f t="shared" si="14"/>
        <v>64766.75505013276</v>
      </c>
      <c r="L94" s="34">
        <f t="shared" si="15"/>
        <v>3182550.4250590135</v>
      </c>
      <c r="M94" s="35">
        <f t="shared" si="16"/>
        <v>238451.5616409466</v>
      </c>
      <c r="N94" s="33">
        <f t="shared" si="17"/>
        <v>7466371.6154424865</v>
      </c>
    </row>
    <row r="95" spans="9:14" s="3" customFormat="1" ht="18.75" customHeight="1">
      <c r="I95" s="31">
        <f t="shared" si="13"/>
        <v>2102</v>
      </c>
      <c r="J95" s="32">
        <v>87</v>
      </c>
      <c r="K95" s="33">
        <f t="shared" si="14"/>
        <v>65738.25637588474</v>
      </c>
      <c r="L95" s="34">
        <f t="shared" si="15"/>
        <v>3248288.681434898</v>
      </c>
      <c r="M95" s="35">
        <f t="shared" si="16"/>
        <v>245724.33427099546</v>
      </c>
      <c r="N95" s="33">
        <f t="shared" si="17"/>
        <v>7712095.949713482</v>
      </c>
    </row>
    <row r="96" spans="9:14" s="3" customFormat="1" ht="18.75" customHeight="1">
      <c r="I96" s="31">
        <f t="shared" si="13"/>
        <v>2103</v>
      </c>
      <c r="J96" s="32">
        <v>88</v>
      </c>
      <c r="K96" s="33">
        <f t="shared" si="14"/>
        <v>66724.33022152299</v>
      </c>
      <c r="L96" s="34">
        <f t="shared" si="15"/>
        <v>3315013.0116564212</v>
      </c>
      <c r="M96" s="35">
        <f t="shared" si="16"/>
        <v>253218.92646626083</v>
      </c>
      <c r="N96" s="33">
        <f t="shared" si="17"/>
        <v>7965314.876179743</v>
      </c>
    </row>
    <row r="97" spans="9:14" s="3" customFormat="1" ht="18.75" customHeight="1">
      <c r="I97" s="31">
        <f t="shared" si="13"/>
        <v>2104</v>
      </c>
      <c r="J97" s="32">
        <v>89</v>
      </c>
      <c r="K97" s="33">
        <f t="shared" si="14"/>
        <v>67725.19517484584</v>
      </c>
      <c r="L97" s="34">
        <f t="shared" si="15"/>
        <v>3382738.206831267</v>
      </c>
      <c r="M97" s="35">
        <f t="shared" si="16"/>
        <v>260942.10372348176</v>
      </c>
      <c r="N97" s="33">
        <f t="shared" si="17"/>
        <v>8226256.979903225</v>
      </c>
    </row>
    <row r="98" spans="9:14" s="3" customFormat="1" ht="18.75" customHeight="1">
      <c r="I98" s="31">
        <f t="shared" si="13"/>
        <v>2105</v>
      </c>
      <c r="J98" s="32">
        <v>90</v>
      </c>
      <c r="K98" s="33">
        <f t="shared" si="14"/>
        <v>68741.07310246852</v>
      </c>
      <c r="L98" s="34">
        <f t="shared" si="15"/>
        <v>3451479.2799337357</v>
      </c>
      <c r="M98" s="35">
        <f t="shared" si="16"/>
        <v>268900.8378870479</v>
      </c>
      <c r="N98" s="33">
        <f t="shared" si="17"/>
        <v>8495157.817790274</v>
      </c>
    </row>
    <row r="99" spans="8:14" s="3" customFormat="1" ht="18.75" customHeight="1">
      <c r="H99"/>
      <c r="I99" s="31">
        <f t="shared" si="13"/>
        <v>2106</v>
      </c>
      <c r="J99" s="32">
        <v>91</v>
      </c>
      <c r="K99" s="33">
        <f t="shared" si="14"/>
        <v>69772.18919900554</v>
      </c>
      <c r="L99" s="34">
        <f t="shared" si="15"/>
        <v>3521251.4691327414</v>
      </c>
      <c r="M99" s="35">
        <f t="shared" si="16"/>
        <v>277102.31344260287</v>
      </c>
      <c r="N99" s="33">
        <f t="shared" si="17"/>
        <v>8772260.131232876</v>
      </c>
    </row>
    <row r="100" spans="2:14" ht="18.75" customHeight="1">
      <c r="B100" s="3"/>
      <c r="C100" s="3"/>
      <c r="D100" s="3"/>
      <c r="E100" s="3"/>
      <c r="F100" s="3"/>
      <c r="G100" s="3"/>
      <c r="H100"/>
      <c r="I100" s="31">
        <f t="shared" si="13"/>
        <v>2107</v>
      </c>
      <c r="J100" s="32">
        <v>92</v>
      </c>
      <c r="K100" s="33">
        <f t="shared" si="14"/>
        <v>70818.7720369906</v>
      </c>
      <c r="L100" s="34">
        <f t="shared" si="15"/>
        <v>3592070.241169732</v>
      </c>
      <c r="M100" s="35">
        <f t="shared" si="16"/>
        <v>285553.93400260224</v>
      </c>
      <c r="N100" s="33">
        <f t="shared" si="17"/>
        <v>9057814.065235479</v>
      </c>
    </row>
    <row r="101" spans="8:14" ht="18.75" customHeight="1">
      <c r="H101"/>
      <c r="I101" s="31">
        <f t="shared" si="13"/>
        <v>2108</v>
      </c>
      <c r="J101" s="32">
        <v>93</v>
      </c>
      <c r="K101" s="33">
        <f t="shared" si="14"/>
        <v>71881.05361754546</v>
      </c>
      <c r="L101" s="34">
        <f t="shared" si="15"/>
        <v>3663951.2947872775</v>
      </c>
      <c r="M101" s="35">
        <f t="shared" si="16"/>
        <v>294263.3289896816</v>
      </c>
      <c r="N101" s="33">
        <f t="shared" si="17"/>
        <v>9352077.39422516</v>
      </c>
    </row>
    <row r="102" spans="8:14" ht="18.75" customHeight="1">
      <c r="H102"/>
      <c r="I102" s="31">
        <f t="shared" si="13"/>
        <v>2109</v>
      </c>
      <c r="J102" s="32">
        <v>94</v>
      </c>
      <c r="K102" s="33">
        <f t="shared" si="14"/>
        <v>72959.26942180863</v>
      </c>
      <c r="L102" s="34">
        <f t="shared" si="15"/>
        <v>3736910.564209086</v>
      </c>
      <c r="M102" s="35">
        <f t="shared" si="16"/>
        <v>303238.3605238669</v>
      </c>
      <c r="N102" s="33">
        <f t="shared" si="17"/>
        <v>9655315.754749026</v>
      </c>
    </row>
    <row r="103" spans="8:14" ht="18.75" customHeight="1">
      <c r="H103"/>
      <c r="I103" s="31">
        <f t="shared" si="13"/>
        <v>2110</v>
      </c>
      <c r="J103" s="32">
        <v>95</v>
      </c>
      <c r="K103" s="33">
        <f t="shared" si="14"/>
        <v>74053.65846313575</v>
      </c>
      <c r="L103" s="34">
        <f t="shared" si="15"/>
        <v>3810964.2226722217</v>
      </c>
      <c r="M103" s="35">
        <f t="shared" si="16"/>
        <v>312487.13051984477</v>
      </c>
      <c r="N103" s="33">
        <f t="shared" si="17"/>
        <v>9967802.88526887</v>
      </c>
    </row>
    <row r="104" spans="8:14" ht="18.75" customHeight="1">
      <c r="H104"/>
      <c r="I104" s="31">
        <f t="shared" si="13"/>
        <v>2111</v>
      </c>
      <c r="J104" s="32">
        <v>96</v>
      </c>
      <c r="K104" s="33">
        <f t="shared" si="14"/>
        <v>75164.46334008277</v>
      </c>
      <c r="L104" s="34">
        <f t="shared" si="15"/>
        <v>3886128.6860123044</v>
      </c>
      <c r="M104" s="35">
        <f t="shared" si="16"/>
        <v>322017.98800070013</v>
      </c>
      <c r="N104" s="33">
        <f t="shared" si="17"/>
        <v>10289820.873269571</v>
      </c>
    </row>
    <row r="105" spans="8:14" ht="18.75" customHeight="1">
      <c r="H105"/>
      <c r="I105" s="31">
        <f aca="true" t="shared" si="18" ref="I105:I143">I104+1</f>
        <v>2112</v>
      </c>
      <c r="J105" s="32">
        <v>97</v>
      </c>
      <c r="K105" s="33">
        <f aca="true" t="shared" si="19" ref="K105:K135">capital*(1+IPC_mínimo)^J105</f>
        <v>76291.930290184</v>
      </c>
      <c r="L105" s="34">
        <f aca="true" t="shared" si="20" ref="L105:L135">L104+K105</f>
        <v>3962420.6163024884</v>
      </c>
      <c r="M105" s="35">
        <f aca="true" t="shared" si="21" ref="M105:M135">capital*(1+IPC_máx)^J105</f>
        <v>331839.5366347214</v>
      </c>
      <c r="N105" s="33">
        <f aca="true" t="shared" si="22" ref="N105:N135">M105+N104</f>
        <v>10621660.409904292</v>
      </c>
    </row>
    <row r="106" spans="8:14" ht="18.75" customHeight="1">
      <c r="H106"/>
      <c r="I106" s="31">
        <f t="shared" si="18"/>
        <v>2113</v>
      </c>
      <c r="J106" s="32">
        <v>98</v>
      </c>
      <c r="K106" s="33">
        <f t="shared" si="19"/>
        <v>77436.30924453675</v>
      </c>
      <c r="L106" s="34">
        <f t="shared" si="20"/>
        <v>4039856.925547025</v>
      </c>
      <c r="M106" s="35">
        <f t="shared" si="21"/>
        <v>341960.6425020804</v>
      </c>
      <c r="N106" s="33">
        <f t="shared" si="22"/>
        <v>10963621.052406373</v>
      </c>
    </row>
    <row r="107" spans="8:14" ht="18.75" customHeight="1">
      <c r="H107"/>
      <c r="I107" s="31">
        <f t="shared" si="18"/>
        <v>2114</v>
      </c>
      <c r="J107" s="32">
        <v>99</v>
      </c>
      <c r="K107" s="33">
        <f t="shared" si="19"/>
        <v>78597.8538832048</v>
      </c>
      <c r="L107" s="34">
        <f t="shared" si="20"/>
        <v>4118454.77943023</v>
      </c>
      <c r="M107" s="35">
        <f t="shared" si="21"/>
        <v>352390.44209839386</v>
      </c>
      <c r="N107" s="33">
        <f t="shared" si="22"/>
        <v>11316011.494504767</v>
      </c>
    </row>
    <row r="108" spans="8:14" ht="18.75" customHeight="1">
      <c r="H108"/>
      <c r="I108" s="31">
        <f t="shared" si="18"/>
        <v>2115</v>
      </c>
      <c r="J108" s="32">
        <v>100</v>
      </c>
      <c r="K108" s="33">
        <f t="shared" si="19"/>
        <v>79776.82169145286</v>
      </c>
      <c r="L108" s="34">
        <f t="shared" si="20"/>
        <v>4198231.601121683</v>
      </c>
      <c r="M108" s="35">
        <f t="shared" si="21"/>
        <v>363138.35058239487</v>
      </c>
      <c r="N108" s="33">
        <f t="shared" si="22"/>
        <v>11679149.845087161</v>
      </c>
    </row>
    <row r="109" spans="8:14" ht="18.75" customHeight="1">
      <c r="H109"/>
      <c r="I109" s="31">
        <f t="shared" si="18"/>
        <v>2116</v>
      </c>
      <c r="J109" s="32">
        <v>101</v>
      </c>
      <c r="K109" s="33">
        <f t="shared" si="19"/>
        <v>80973.47401682464</v>
      </c>
      <c r="L109" s="34">
        <f t="shared" si="20"/>
        <v>4279205.075138507</v>
      </c>
      <c r="M109" s="35">
        <f t="shared" si="21"/>
        <v>374214.0702751579</v>
      </c>
      <c r="N109" s="33">
        <f t="shared" si="22"/>
        <v>12053363.915362319</v>
      </c>
    </row>
    <row r="110" spans="8:14" ht="18.75" customHeight="1">
      <c r="H110"/>
      <c r="I110" s="31">
        <f t="shared" si="18"/>
        <v>2117</v>
      </c>
      <c r="J110" s="32">
        <v>102</v>
      </c>
      <c r="K110" s="33">
        <f t="shared" si="19"/>
        <v>82188.07612707699</v>
      </c>
      <c r="L110" s="34">
        <f t="shared" si="20"/>
        <v>4361393.151265584</v>
      </c>
      <c r="M110" s="35">
        <f t="shared" si="21"/>
        <v>385627.5994185501</v>
      </c>
      <c r="N110" s="33">
        <f t="shared" si="22"/>
        <v>12438991.51478087</v>
      </c>
    </row>
    <row r="111" spans="8:14" ht="18.75" customHeight="1">
      <c r="H111"/>
      <c r="I111" s="31">
        <f t="shared" si="18"/>
        <v>2118</v>
      </c>
      <c r="J111" s="32">
        <v>103</v>
      </c>
      <c r="K111" s="33">
        <f t="shared" si="19"/>
        <v>83420.89726898314</v>
      </c>
      <c r="L111" s="34">
        <f t="shared" si="20"/>
        <v>4444814.0485345675</v>
      </c>
      <c r="M111" s="35">
        <f t="shared" si="21"/>
        <v>397389.2412008159</v>
      </c>
      <c r="N111" s="33">
        <f t="shared" si="22"/>
        <v>12836380.755981686</v>
      </c>
    </row>
    <row r="112" spans="8:14" ht="18.75" customHeight="1">
      <c r="H112"/>
      <c r="I112" s="31">
        <f t="shared" si="18"/>
        <v>2119</v>
      </c>
      <c r="J112" s="32">
        <v>104</v>
      </c>
      <c r="K112" s="33">
        <f t="shared" si="19"/>
        <v>84672.21072801788</v>
      </c>
      <c r="L112" s="34">
        <f t="shared" si="20"/>
        <v>4529486.259262585</v>
      </c>
      <c r="M112" s="35">
        <f t="shared" si="21"/>
        <v>409509.6130574408</v>
      </c>
      <c r="N112" s="33">
        <f t="shared" si="22"/>
        <v>13245890.369039126</v>
      </c>
    </row>
    <row r="113" spans="8:14" ht="18.75" customHeight="1">
      <c r="H113"/>
      <c r="I113" s="31">
        <f t="shared" si="18"/>
        <v>2120</v>
      </c>
      <c r="J113" s="32">
        <v>105</v>
      </c>
      <c r="K113" s="33">
        <f t="shared" si="19"/>
        <v>85942.29388893813</v>
      </c>
      <c r="L113" s="34">
        <f t="shared" si="20"/>
        <v>4615428.553151523</v>
      </c>
      <c r="M113" s="35">
        <f t="shared" si="21"/>
        <v>421999.6562556927</v>
      </c>
      <c r="N113" s="33">
        <f t="shared" si="22"/>
        <v>13667890.025294818</v>
      </c>
    </row>
    <row r="114" spans="8:14" ht="18.75" customHeight="1">
      <c r="H114"/>
      <c r="I114" s="31">
        <f t="shared" si="18"/>
        <v>2121</v>
      </c>
      <c r="J114" s="32">
        <v>106</v>
      </c>
      <c r="K114" s="33">
        <f t="shared" si="19"/>
        <v>87231.4282972722</v>
      </c>
      <c r="L114" s="34">
        <f t="shared" si="20"/>
        <v>4702659.981448795</v>
      </c>
      <c r="M114" s="35">
        <f t="shared" si="21"/>
        <v>434870.6457714913</v>
      </c>
      <c r="N114" s="33">
        <f t="shared" si="22"/>
        <v>14102760.671066308</v>
      </c>
    </row>
    <row r="115" spans="8:14" ht="18.75" customHeight="1">
      <c r="H115"/>
      <c r="I115" s="31">
        <f t="shared" si="18"/>
        <v>2122</v>
      </c>
      <c r="J115" s="32">
        <v>107</v>
      </c>
      <c r="K115" s="33">
        <f t="shared" si="19"/>
        <v>88539.89972173127</v>
      </c>
      <c r="L115" s="34">
        <f t="shared" si="20"/>
        <v>4791199.881170526</v>
      </c>
      <c r="M115" s="35">
        <f t="shared" si="21"/>
        <v>448134.20046752173</v>
      </c>
      <c r="N115" s="33">
        <f t="shared" si="22"/>
        <v>14550894.87153383</v>
      </c>
    </row>
    <row r="116" spans="8:14" ht="18.75" customHeight="1">
      <c r="H116"/>
      <c r="I116" s="31">
        <f t="shared" si="18"/>
        <v>2123</v>
      </c>
      <c r="J116" s="32">
        <v>108</v>
      </c>
      <c r="K116" s="33">
        <f t="shared" si="19"/>
        <v>89867.99821755721</v>
      </c>
      <c r="L116" s="34">
        <f t="shared" si="20"/>
        <v>4881067.879388084</v>
      </c>
      <c r="M116" s="35">
        <f t="shared" si="21"/>
        <v>461802.29358178115</v>
      </c>
      <c r="N116" s="33">
        <f t="shared" si="22"/>
        <v>15012697.165115612</v>
      </c>
    </row>
    <row r="117" spans="8:14" ht="18.75" customHeight="1">
      <c r="H117"/>
      <c r="I117" s="31">
        <f t="shared" si="18"/>
        <v>2124</v>
      </c>
      <c r="J117" s="32">
        <v>109</v>
      </c>
      <c r="K117" s="33">
        <f t="shared" si="19"/>
        <v>91216.01819082057</v>
      </c>
      <c r="L117" s="34">
        <f t="shared" si="20"/>
        <v>4972283.897578904</v>
      </c>
      <c r="M117" s="35">
        <f t="shared" si="21"/>
        <v>475887.26353602554</v>
      </c>
      <c r="N117" s="33">
        <f t="shared" si="22"/>
        <v>15488584.428651636</v>
      </c>
    </row>
    <row r="118" spans="8:14" ht="18.75" customHeight="1">
      <c r="H118"/>
      <c r="I118" s="31">
        <f t="shared" si="18"/>
        <v>2125</v>
      </c>
      <c r="J118" s="32">
        <v>110</v>
      </c>
      <c r="K118" s="33">
        <f t="shared" si="19"/>
        <v>92584.25846368285</v>
      </c>
      <c r="L118" s="34">
        <f t="shared" si="20"/>
        <v>5064868.156042587</v>
      </c>
      <c r="M118" s="35">
        <f t="shared" si="21"/>
        <v>490401.82507387415</v>
      </c>
      <c r="N118" s="33">
        <f t="shared" si="22"/>
        <v>15978986.25372551</v>
      </c>
    </row>
    <row r="119" spans="8:14" ht="18.75" customHeight="1">
      <c r="H119"/>
      <c r="I119" s="31">
        <f t="shared" si="18"/>
        <v>2126</v>
      </c>
      <c r="J119" s="32">
        <v>111</v>
      </c>
      <c r="K119" s="33">
        <f t="shared" si="19"/>
        <v>93973.0223406381</v>
      </c>
      <c r="L119" s="34">
        <f t="shared" si="20"/>
        <v>5158841.178383226</v>
      </c>
      <c r="M119" s="35">
        <f t="shared" si="21"/>
        <v>505359.08073862735</v>
      </c>
      <c r="N119" s="33">
        <f t="shared" si="22"/>
        <v>16484345.334464137</v>
      </c>
    </row>
    <row r="120" spans="8:14" ht="18.75" customHeight="1">
      <c r="H120"/>
      <c r="I120" s="31">
        <f t="shared" si="18"/>
        <v>2127</v>
      </c>
      <c r="J120" s="32">
        <v>112</v>
      </c>
      <c r="K120" s="33">
        <f t="shared" si="19"/>
        <v>95382.61767574765</v>
      </c>
      <c r="L120" s="34">
        <f t="shared" si="20"/>
        <v>5254223.796058973</v>
      </c>
      <c r="M120" s="35">
        <f t="shared" si="21"/>
        <v>520772.5327011556</v>
      </c>
      <c r="N120" s="33">
        <f t="shared" si="22"/>
        <v>17005117.867165294</v>
      </c>
    </row>
    <row r="121" spans="8:14" ht="18.75" customHeight="1">
      <c r="H121"/>
      <c r="I121" s="31">
        <f t="shared" si="18"/>
        <v>2128</v>
      </c>
      <c r="J121" s="32">
        <v>113</v>
      </c>
      <c r="K121" s="33">
        <f t="shared" si="19"/>
        <v>96813.35694088384</v>
      </c>
      <c r="L121" s="34">
        <f t="shared" si="20"/>
        <v>5351037.152999857</v>
      </c>
      <c r="M121" s="35">
        <f t="shared" si="21"/>
        <v>536656.0949485408</v>
      </c>
      <c r="N121" s="33">
        <f t="shared" si="22"/>
        <v>17541773.962113835</v>
      </c>
    </row>
    <row r="122" spans="8:14" ht="18.75" customHeight="1">
      <c r="H122"/>
      <c r="I122" s="31">
        <f t="shared" si="18"/>
        <v>2129</v>
      </c>
      <c r="J122" s="32">
        <v>114</v>
      </c>
      <c r="K122" s="33">
        <f t="shared" si="19"/>
        <v>98265.55729499711</v>
      </c>
      <c r="L122" s="34">
        <f t="shared" si="20"/>
        <v>5449302.710294855</v>
      </c>
      <c r="M122" s="35">
        <f t="shared" si="21"/>
        <v>553024.1058444713</v>
      </c>
      <c r="N122" s="33">
        <f t="shared" si="22"/>
        <v>18094798.067958307</v>
      </c>
    </row>
    <row r="123" spans="8:14" ht="18.75" customHeight="1">
      <c r="H123"/>
      <c r="I123" s="31">
        <f t="shared" si="18"/>
        <v>2130</v>
      </c>
      <c r="J123" s="32">
        <v>115</v>
      </c>
      <c r="K123" s="33">
        <f t="shared" si="19"/>
        <v>99739.54065442205</v>
      </c>
      <c r="L123" s="34">
        <f t="shared" si="20"/>
        <v>5549042.250949277</v>
      </c>
      <c r="M123" s="35">
        <f t="shared" si="21"/>
        <v>569891.3410727275</v>
      </c>
      <c r="N123" s="33">
        <f t="shared" si="22"/>
        <v>18664689.409031034</v>
      </c>
    </row>
    <row r="124" spans="8:14" ht="18.75" customHeight="1">
      <c r="H124"/>
      <c r="I124" s="31">
        <f t="shared" si="18"/>
        <v>2131</v>
      </c>
      <c r="J124" s="32">
        <v>116</v>
      </c>
      <c r="K124" s="33">
        <f t="shared" si="19"/>
        <v>101235.63376423834</v>
      </c>
      <c r="L124" s="34">
        <f t="shared" si="20"/>
        <v>5650277.884713515</v>
      </c>
      <c r="M124" s="35">
        <f t="shared" si="21"/>
        <v>587273.0269754457</v>
      </c>
      <c r="N124" s="33">
        <f t="shared" si="22"/>
        <v>19251962.43600648</v>
      </c>
    </row>
    <row r="125" spans="8:14" ht="18.75" customHeight="1">
      <c r="H125"/>
      <c r="I125" s="31">
        <f t="shared" si="18"/>
        <v>2132</v>
      </c>
      <c r="J125" s="32">
        <v>117</v>
      </c>
      <c r="K125" s="33">
        <f t="shared" si="19"/>
        <v>102754.1682707019</v>
      </c>
      <c r="L125" s="34">
        <f t="shared" si="20"/>
        <v>5753032.052984216</v>
      </c>
      <c r="M125" s="35">
        <f t="shared" si="21"/>
        <v>605184.8542981967</v>
      </c>
      <c r="N125" s="33">
        <f t="shared" si="22"/>
        <v>19857147.290304676</v>
      </c>
    </row>
    <row r="126" spans="8:14" ht="18.75" customHeight="1">
      <c r="H126"/>
      <c r="I126" s="31">
        <f t="shared" si="18"/>
        <v>2133</v>
      </c>
      <c r="J126" s="32">
        <v>118</v>
      </c>
      <c r="K126" s="33">
        <f t="shared" si="19"/>
        <v>104295.48079476239</v>
      </c>
      <c r="L126" s="34">
        <f t="shared" si="20"/>
        <v>5857327.5337789785</v>
      </c>
      <c r="M126" s="35">
        <f t="shared" si="21"/>
        <v>623642.9923542917</v>
      </c>
      <c r="N126" s="33">
        <f t="shared" si="22"/>
        <v>20480790.282658968</v>
      </c>
    </row>
    <row r="127" spans="8:14" ht="18.75" customHeight="1">
      <c r="H127"/>
      <c r="I127" s="31">
        <f t="shared" si="18"/>
        <v>2134</v>
      </c>
      <c r="J127" s="32">
        <v>119</v>
      </c>
      <c r="K127" s="33">
        <f t="shared" si="19"/>
        <v>105859.91300668386</v>
      </c>
      <c r="L127" s="34">
        <f t="shared" si="20"/>
        <v>5963187.446785662</v>
      </c>
      <c r="M127" s="35">
        <f t="shared" si="21"/>
        <v>642664.1036210974</v>
      </c>
      <c r="N127" s="33">
        <f t="shared" si="22"/>
        <v>21123454.386280067</v>
      </c>
    </row>
    <row r="128" spans="8:14" ht="18.75" customHeight="1">
      <c r="H128"/>
      <c r="I128" s="31">
        <f t="shared" si="18"/>
        <v>2135</v>
      </c>
      <c r="J128" s="32">
        <v>120</v>
      </c>
      <c r="K128" s="33">
        <f t="shared" si="19"/>
        <v>107447.8117017841</v>
      </c>
      <c r="L128" s="34">
        <f t="shared" si="20"/>
        <v>6070635.258487446</v>
      </c>
      <c r="M128" s="35">
        <f t="shared" si="21"/>
        <v>662265.3587815411</v>
      </c>
      <c r="N128" s="33">
        <f t="shared" si="22"/>
        <v>21785719.74506161</v>
      </c>
    </row>
    <row r="129" spans="8:14" ht="18.75" customHeight="1">
      <c r="H129"/>
      <c r="I129" s="31">
        <f t="shared" si="18"/>
        <v>2136</v>
      </c>
      <c r="J129" s="32">
        <v>121</v>
      </c>
      <c r="K129" s="33">
        <f t="shared" si="19"/>
        <v>109059.52887731085</v>
      </c>
      <c r="L129" s="34">
        <f t="shared" si="20"/>
        <v>6179694.787364757</v>
      </c>
      <c r="M129" s="35">
        <f t="shared" si="21"/>
        <v>682464.452224378</v>
      </c>
      <c r="N129" s="33">
        <f t="shared" si="22"/>
        <v>22468184.197285987</v>
      </c>
    </row>
    <row r="130" spans="8:14" ht="18.75" customHeight="1">
      <c r="H130"/>
      <c r="I130" s="31">
        <f t="shared" si="18"/>
        <v>2137</v>
      </c>
      <c r="J130" s="32">
        <v>122</v>
      </c>
      <c r="K130" s="33">
        <f t="shared" si="19"/>
        <v>110695.42181047048</v>
      </c>
      <c r="L130" s="34">
        <f t="shared" si="20"/>
        <v>6290390.209175227</v>
      </c>
      <c r="M130" s="35">
        <f t="shared" si="21"/>
        <v>703279.6180172215</v>
      </c>
      <c r="N130" s="33">
        <f t="shared" si="22"/>
        <v>23171463.81530321</v>
      </c>
    </row>
    <row r="131" spans="8:14" ht="18.75" customHeight="1">
      <c r="H131"/>
      <c r="I131" s="31">
        <f t="shared" si="18"/>
        <v>2138</v>
      </c>
      <c r="J131" s="32">
        <v>123</v>
      </c>
      <c r="K131" s="33">
        <f t="shared" si="19"/>
        <v>112355.85313762754</v>
      </c>
      <c r="L131" s="34">
        <f t="shared" si="20"/>
        <v>6402746.062312854</v>
      </c>
      <c r="M131" s="35">
        <f t="shared" si="21"/>
        <v>724729.6463667466</v>
      </c>
      <c r="N131" s="33">
        <f t="shared" si="22"/>
        <v>23896193.461669955</v>
      </c>
    </row>
    <row r="132" spans="8:14" ht="18.75" customHeight="1">
      <c r="H132"/>
      <c r="I132" s="31">
        <f t="shared" si="18"/>
        <v>2139</v>
      </c>
      <c r="J132" s="32">
        <v>124</v>
      </c>
      <c r="K132" s="33">
        <f t="shared" si="19"/>
        <v>114041.1909346919</v>
      </c>
      <c r="L132" s="34">
        <f t="shared" si="20"/>
        <v>6516787.253247546</v>
      </c>
      <c r="M132" s="35">
        <f t="shared" si="21"/>
        <v>746833.9005809325</v>
      </c>
      <c r="N132" s="33">
        <f t="shared" si="22"/>
        <v>24643027.362250887</v>
      </c>
    </row>
    <row r="133" spans="8:14" ht="18.75" customHeight="1">
      <c r="H133"/>
      <c r="I133" s="31">
        <f t="shared" si="18"/>
        <v>2140</v>
      </c>
      <c r="J133" s="32">
        <v>125</v>
      </c>
      <c r="K133" s="33">
        <f t="shared" si="19"/>
        <v>115751.8087987123</v>
      </c>
      <c r="L133" s="34">
        <f t="shared" si="20"/>
        <v>6632539.062046259</v>
      </c>
      <c r="M133" s="35">
        <f t="shared" si="21"/>
        <v>769612.334548651</v>
      </c>
      <c r="N133" s="33">
        <f t="shared" si="22"/>
        <v>25412639.69679954</v>
      </c>
    </row>
    <row r="134" spans="8:14" ht="18.75" customHeight="1">
      <c r="H134"/>
      <c r="I134" s="31">
        <f t="shared" si="18"/>
        <v>2141</v>
      </c>
      <c r="J134" s="32">
        <v>126</v>
      </c>
      <c r="K134" s="33">
        <f t="shared" si="19"/>
        <v>117488.08593069295</v>
      </c>
      <c r="L134" s="34">
        <f t="shared" si="20"/>
        <v>6750027.147976952</v>
      </c>
      <c r="M134" s="35">
        <f t="shared" si="21"/>
        <v>793085.5107523847</v>
      </c>
      <c r="N134" s="33">
        <f t="shared" si="22"/>
        <v>26205725.207551923</v>
      </c>
    </row>
    <row r="135" spans="8:14" ht="18.75" customHeight="1">
      <c r="H135"/>
      <c r="I135" s="31">
        <f t="shared" si="18"/>
        <v>2142</v>
      </c>
      <c r="J135" s="32">
        <v>127</v>
      </c>
      <c r="K135" s="33">
        <f t="shared" si="19"/>
        <v>119250.40721965332</v>
      </c>
      <c r="L135" s="34">
        <f t="shared" si="20"/>
        <v>6869277.555196605</v>
      </c>
      <c r="M135" s="35">
        <f t="shared" si="21"/>
        <v>817274.6188303322</v>
      </c>
      <c r="N135" s="33">
        <f t="shared" si="22"/>
        <v>27022999.826382253</v>
      </c>
    </row>
    <row r="136" spans="8:14" ht="18.75" customHeight="1">
      <c r="H136"/>
      <c r="I136" s="31">
        <f t="shared" si="18"/>
        <v>2143</v>
      </c>
      <c r="J136" s="32">
        <v>128</v>
      </c>
      <c r="K136" s="33">
        <f aca="true" t="shared" si="23" ref="K136:K143">capital*(1+IPC_mínimo)^J136</f>
        <v>121039.16332794812</v>
      </c>
      <c r="L136" s="34">
        <f aca="true" t="shared" si="24" ref="L136:L143">L135+K136</f>
        <v>6990316.718524553</v>
      </c>
      <c r="M136" s="35">
        <f aca="true" t="shared" si="25" ref="M136:M143">capital*(1+IPC_máx)^J136</f>
        <v>842201.4947046575</v>
      </c>
      <c r="N136" s="33">
        <f aca="true" t="shared" si="26" ref="N136:N143">M136+N135</f>
        <v>27865201.32108691</v>
      </c>
    </row>
    <row r="137" spans="8:14" ht="18.75" customHeight="1">
      <c r="H137"/>
      <c r="I137" s="31">
        <f t="shared" si="18"/>
        <v>2144</v>
      </c>
      <c r="J137" s="32">
        <v>129</v>
      </c>
      <c r="K137" s="33">
        <f t="shared" si="23"/>
        <v>122854.75077786733</v>
      </c>
      <c r="L137" s="34">
        <f t="shared" si="24"/>
        <v>7113171.4693024205</v>
      </c>
      <c r="M137" s="35">
        <f t="shared" si="25"/>
        <v>867888.6402931495</v>
      </c>
      <c r="N137" s="33">
        <f t="shared" si="26"/>
        <v>28733089.96138006</v>
      </c>
    </row>
    <row r="138" spans="8:14" ht="18.75" customHeight="1">
      <c r="H138"/>
      <c r="I138" s="31">
        <f t="shared" si="18"/>
        <v>2145</v>
      </c>
      <c r="J138" s="32">
        <v>130</v>
      </c>
      <c r="K138" s="33">
        <f t="shared" si="23"/>
        <v>124697.57203953531</v>
      </c>
      <c r="L138" s="34">
        <f t="shared" si="24"/>
        <v>7237869.041341956</v>
      </c>
      <c r="M138" s="35">
        <f t="shared" si="25"/>
        <v>894359.2438220904</v>
      </c>
      <c r="N138" s="33">
        <f t="shared" si="26"/>
        <v>29627449.20520215</v>
      </c>
    </row>
    <row r="139" spans="8:14" ht="18.75" customHeight="1">
      <c r="H139"/>
      <c r="I139" s="31">
        <f t="shared" si="18"/>
        <v>2146</v>
      </c>
      <c r="J139" s="32">
        <v>131</v>
      </c>
      <c r="K139" s="33">
        <f t="shared" si="23"/>
        <v>126568.03562012833</v>
      </c>
      <c r="L139" s="34">
        <f t="shared" si="24"/>
        <v>7364437.0769620845</v>
      </c>
      <c r="M139" s="35">
        <f t="shared" si="25"/>
        <v>921637.200758664</v>
      </c>
      <c r="N139" s="33">
        <f t="shared" si="26"/>
        <v>30549086.405960817</v>
      </c>
    </row>
    <row r="140" spans="8:14" ht="18.75" customHeight="1">
      <c r="H140"/>
      <c r="I140" s="31">
        <f t="shared" si="18"/>
        <v>2147</v>
      </c>
      <c r="J140" s="32">
        <v>132</v>
      </c>
      <c r="K140" s="33">
        <f t="shared" si="23"/>
        <v>128466.55615443023</v>
      </c>
      <c r="L140" s="34">
        <f t="shared" si="24"/>
        <v>7492903.633116514</v>
      </c>
      <c r="M140" s="35">
        <f t="shared" si="25"/>
        <v>949747.1353818034</v>
      </c>
      <c r="N140" s="33">
        <f t="shared" si="26"/>
        <v>31498833.54134262</v>
      </c>
    </row>
    <row r="141" spans="8:14" ht="18.75" customHeight="1">
      <c r="H141"/>
      <c r="I141" s="31">
        <f t="shared" si="18"/>
        <v>2148</v>
      </c>
      <c r="J141" s="32">
        <v>133</v>
      </c>
      <c r="K141" s="33">
        <f t="shared" si="23"/>
        <v>130393.55449674667</v>
      </c>
      <c r="L141" s="34">
        <f t="shared" si="24"/>
        <v>7623297.187613261</v>
      </c>
      <c r="M141" s="35">
        <f t="shared" si="25"/>
        <v>978714.4230109483</v>
      </c>
      <c r="N141" s="33">
        <f t="shared" si="26"/>
        <v>32477547.96435357</v>
      </c>
    </row>
    <row r="142" spans="8:14" ht="18.75" customHeight="1">
      <c r="H142"/>
      <c r="I142" s="31">
        <f t="shared" si="18"/>
        <v>2149</v>
      </c>
      <c r="J142" s="32">
        <v>134</v>
      </c>
      <c r="K142" s="33">
        <f t="shared" si="23"/>
        <v>132349.45781419784</v>
      </c>
      <c r="L142" s="34">
        <f t="shared" si="24"/>
        <v>7755646.645427459</v>
      </c>
      <c r="M142" s="35">
        <f t="shared" si="25"/>
        <v>1008565.2129127821</v>
      </c>
      <c r="N142" s="33">
        <f t="shared" si="26"/>
        <v>33486113.177266352</v>
      </c>
    </row>
    <row r="143" spans="8:14" ht="18.75" customHeight="1">
      <c r="H143"/>
      <c r="I143" s="31">
        <f t="shared" si="18"/>
        <v>2150</v>
      </c>
      <c r="J143" s="32">
        <v>135</v>
      </c>
      <c r="K143" s="33">
        <f t="shared" si="23"/>
        <v>134334.6996814108</v>
      </c>
      <c r="L143" s="34">
        <f t="shared" si="24"/>
        <v>7889981.3451088695</v>
      </c>
      <c r="M143" s="35">
        <f t="shared" si="25"/>
        <v>1039326.4519066219</v>
      </c>
      <c r="N143" s="33">
        <f t="shared" si="26"/>
        <v>34525439.62917297</v>
      </c>
    </row>
    <row r="144" ht="15">
      <c r="H144"/>
    </row>
    <row r="145" ht="15">
      <c r="H145"/>
    </row>
    <row r="146" ht="15">
      <c r="H146"/>
    </row>
    <row r="147" ht="15">
      <c r="H147"/>
    </row>
    <row r="148" ht="15">
      <c r="H148"/>
    </row>
    <row r="149" ht="15">
      <c r="H149"/>
    </row>
    <row r="150" ht="15">
      <c r="H150"/>
    </row>
    <row r="151" ht="15">
      <c r="H151"/>
    </row>
    <row r="152" ht="15">
      <c r="H152"/>
    </row>
    <row r="153" ht="15">
      <c r="H153"/>
    </row>
    <row r="154" ht="15">
      <c r="H154"/>
    </row>
    <row r="155" ht="15">
      <c r="H155"/>
    </row>
    <row r="156" ht="15">
      <c r="H156"/>
    </row>
    <row r="157" ht="15">
      <c r="H157"/>
    </row>
    <row r="158" ht="15">
      <c r="H158"/>
    </row>
    <row r="159" ht="15">
      <c r="H159"/>
    </row>
    <row r="160" ht="15">
      <c r="H160"/>
    </row>
    <row r="161" ht="15">
      <c r="H161"/>
    </row>
    <row r="162" ht="15">
      <c r="H162"/>
    </row>
    <row r="163" ht="15">
      <c r="H163"/>
    </row>
    <row r="164" ht="15">
      <c r="H164"/>
    </row>
    <row r="165" ht="15">
      <c r="H165"/>
    </row>
    <row r="166" ht="15">
      <c r="H166"/>
    </row>
    <row r="167" ht="15">
      <c r="H167"/>
    </row>
    <row r="168" ht="15">
      <c r="H168"/>
    </row>
    <row r="169" ht="15">
      <c r="H169"/>
    </row>
    <row r="170" ht="15">
      <c r="H170"/>
    </row>
    <row r="171" ht="15">
      <c r="H171"/>
    </row>
    <row r="172" ht="15">
      <c r="H172"/>
    </row>
    <row r="173" ht="15">
      <c r="H173"/>
    </row>
    <row r="174" ht="15">
      <c r="H174"/>
    </row>
    <row r="175" ht="15">
      <c r="H175"/>
    </row>
    <row r="176" ht="15">
      <c r="H176"/>
    </row>
  </sheetData>
  <sheetProtection sheet="1"/>
  <mergeCells count="34">
    <mergeCell ref="B30:G31"/>
    <mergeCell ref="C20:E20"/>
    <mergeCell ref="C12:E12"/>
    <mergeCell ref="C10:E10"/>
    <mergeCell ref="C11:E11"/>
    <mergeCell ref="C7:E7"/>
    <mergeCell ref="C22:E22"/>
    <mergeCell ref="C26:E26"/>
    <mergeCell ref="N6:N7"/>
    <mergeCell ref="C23:E23"/>
    <mergeCell ref="C25:E25"/>
    <mergeCell ref="F4:G4"/>
    <mergeCell ref="L6:L7"/>
    <mergeCell ref="K6:K7"/>
    <mergeCell ref="L3:N3"/>
    <mergeCell ref="B6:E6"/>
    <mergeCell ref="C14:E14"/>
    <mergeCell ref="C15:E15"/>
    <mergeCell ref="C19:E19"/>
    <mergeCell ref="C8:E8"/>
    <mergeCell ref="C9:E9"/>
    <mergeCell ref="B5:N5"/>
    <mergeCell ref="I6:J7"/>
    <mergeCell ref="M6:M7"/>
    <mergeCell ref="L2:N2"/>
    <mergeCell ref="C27:E27"/>
    <mergeCell ref="C24:E24"/>
    <mergeCell ref="C13:E13"/>
    <mergeCell ref="F3:G3"/>
    <mergeCell ref="B2:K2"/>
    <mergeCell ref="C21:E21"/>
    <mergeCell ref="C16:E16"/>
    <mergeCell ref="C17:E17"/>
    <mergeCell ref="C18:E18"/>
  </mergeCells>
  <conditionalFormatting sqref="J8:J159">
    <cfRule type="expression" priority="13" dxfId="4">
      <formula>ABS(DATEDIF($B$4,TODAY(),"y")-65)=J8</formula>
    </cfRule>
  </conditionalFormatting>
  <conditionalFormatting sqref="L8:L159">
    <cfRule type="expression" priority="8" dxfId="1" stopIfTrue="1">
      <formula>ABS(DATEDIF($B$4,TODAY(),"y")-65)=J8</formula>
    </cfRule>
  </conditionalFormatting>
  <conditionalFormatting sqref="N8:N159">
    <cfRule type="expression" priority="6" dxfId="1" stopIfTrue="1">
      <formula>ABS(DATEDIF($B$4,TODAY(),"y")-65)=J8</formula>
    </cfRule>
  </conditionalFormatting>
  <conditionalFormatting sqref="I8:I143">
    <cfRule type="expression" priority="1" dxfId="0" stopIfTrue="1">
      <formula>ABS(DATEDIF($B$4,TODAY(),"y")-65)=J8</formula>
    </cfRule>
  </conditionalFormatting>
  <dataValidations count="3">
    <dataValidation type="date" allowBlank="1" showInputMessage="1" showErrorMessage="1" promptTitle="Introduzca fecha de nacimiento" prompt="Ejemplo:  01/01/1985" errorTitle="INTRODUZCA EL AÑO DE NACIMIENTO" error="Introduzca correctamente la fecha de nacimiento ejemplo 01/01/1999&#10;Edades entre los 14 y 65 años&#10;&#10;" sqref="G65510">
      <formula1>DATE(YEAR(TODAY())-65,MONTH(TODAY()),DAY(TODAY()))</formula1>
      <formula2>DATE(YEAR(TODAY())-14,MONTH(TODAY()),DAY(TODAY()))</formula2>
    </dataValidation>
    <dataValidation type="date" allowBlank="1" showErrorMessage="1" promptTitle="Introduzca fecha de nacimiento" prompt="Formato dd/mm/aaaa &#10;Ejemplo: 01/01/1985" errorTitle="Introduzca fecha nacimiento" error="Ejemplo 01/01/1999&#10;Edades desde 14 a 65 años&#10;&#10;" sqref="B4:B5">
      <formula1>DATE(YEAR(TODAY())-65,MONTH(TODAY()),DAY(TODAY()))</formula1>
      <formula2>DATE(YEAR(TODAY())-14,MONTH(TODAY()),DAY(TODAY()))</formula2>
    </dataValidation>
    <dataValidation type="custom" allowBlank="1" showInputMessage="1" showErrorMessage="1" errorTitle="ERROR, no cumple formato del %" error="compruebe si pone punto (.) en vez de coma (,) &#10;Ejemplo introdución datos:&#10;2 &#10;2,5&#10;2,05&#10;&#10;&#10;" sqref="E4:G4">
      <formula1>LEN(E4)&lt;=(FIND(",",E4)+4)</formula1>
    </dataValidation>
  </dataValidations>
  <hyperlinks>
    <hyperlink ref="L2:N2" r:id="rId1" display="Enlace para plantillas http://www.excelgratis.com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necesario</dc:title>
  <dc:subject/>
  <dc:creator/>
  <cp:keywords/>
  <dc:description/>
  <cp:lastModifiedBy/>
  <dcterms:created xsi:type="dcterms:W3CDTF">2015-10-29T22:50:41Z</dcterms:created>
  <dcterms:modified xsi:type="dcterms:W3CDTF">2015-10-30T21:29:36Z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