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1385" activeTab="0"/>
  </bookViews>
  <sheets>
    <sheet name="Modelo (anual)" sheetId="1" r:id="rId1"/>
    <sheet name="Modelo (mensual)" sheetId="2" r:id="rId2"/>
  </sheets>
  <definedNames>
    <definedName name="_xlfn.COUNTIFS" hidden="1">#NAME?</definedName>
    <definedName name="_xlfn.IFERROR" hidden="1">#NAME?</definedName>
    <definedName name="_xlfn.SUMIFS" hidden="1">#NAME?</definedName>
    <definedName name="AÑO." localSheetId="0">'Modelo (anual)'!$Q$4</definedName>
    <definedName name="AÑO." localSheetId="1">'Modelo (mensual)'!$Q$1</definedName>
    <definedName name="Festivo" localSheetId="0">'Modelo (anual)'!$A$2:$A$9</definedName>
    <definedName name="Festivos">'Modelo (mensual)'!$AT$7:$AT$35</definedName>
  </definedNames>
  <calcPr fullCalcOnLoad="1"/>
</workbook>
</file>

<file path=xl/sharedStrings.xml><?xml version="1.0" encoding="utf-8"?>
<sst xmlns="http://schemas.openxmlformats.org/spreadsheetml/2006/main" count="154" uniqueCount="57">
  <si>
    <t>M</t>
  </si>
  <si>
    <t>T</t>
  </si>
  <si>
    <t>N</t>
  </si>
  <si>
    <t>Nombre 1</t>
  </si>
  <si>
    <t>Nombre 2</t>
  </si>
  <si>
    <t>Nombre 3</t>
  </si>
  <si>
    <t>Nombre 4</t>
  </si>
  <si>
    <t>Nombre 5</t>
  </si>
  <si>
    <t>Nombre 6</t>
  </si>
  <si>
    <t>Nombre 7</t>
  </si>
  <si>
    <t>Nombre 8</t>
  </si>
  <si>
    <t>Nombre 9</t>
  </si>
  <si>
    <t>Nombre 10</t>
  </si>
  <si>
    <t>Nombre 11</t>
  </si>
  <si>
    <t>Nombre 12</t>
  </si>
  <si>
    <t>Nombre 13</t>
  </si>
  <si>
    <t>Nombre 14</t>
  </si>
  <si>
    <t>Nombre 15</t>
  </si>
  <si>
    <t>Nombre 16</t>
  </si>
  <si>
    <t>Nombre 17</t>
  </si>
  <si>
    <t>Nombre 18</t>
  </si>
  <si>
    <t>Nombre 19</t>
  </si>
  <si>
    <t>Nombre 20</t>
  </si>
  <si>
    <t>Nombre 21</t>
  </si>
  <si>
    <t>Nombre 22</t>
  </si>
  <si>
    <t>Nombre 23</t>
  </si>
  <si>
    <t>Nombre 24</t>
  </si>
  <si>
    <t>Nombre 25</t>
  </si>
  <si>
    <t>Nombre 26</t>
  </si>
  <si>
    <t>Nombre 27</t>
  </si>
  <si>
    <t>Nombre 28</t>
  </si>
  <si>
    <t>Festivos</t>
  </si>
  <si>
    <t>xx</t>
  </si>
  <si>
    <t>Domingos</t>
  </si>
  <si>
    <t>Control años</t>
  </si>
  <si>
    <t>Control meses</t>
  </si>
  <si>
    <t>Turno</t>
  </si>
  <si>
    <t>Horas</t>
  </si>
  <si>
    <t>Total horas mes</t>
  </si>
  <si>
    <t>Minutos</t>
  </si>
  <si>
    <t>Total horas y  minutos</t>
  </si>
  <si>
    <t>m</t>
  </si>
  <si>
    <t>Formato color de los días</t>
  </si>
  <si>
    <r>
      <t xml:space="preserve">          Día  </t>
    </r>
    <r>
      <rPr>
        <b/>
        <sz val="11"/>
        <color indexed="9"/>
        <rFont val="Calibri"/>
        <family val="2"/>
      </rPr>
      <t>→</t>
    </r>
  </si>
  <si>
    <t xml:space="preserve">Puede cambiar las horas y minutos por otros datos. </t>
  </si>
  <si>
    <t>Seleccione las flechas en Formato control  para cambiar el año o el mes</t>
  </si>
  <si>
    <t>→ turno</t>
  </si>
  <si>
    <t xml:space="preserve">Seleccione el año que desea </t>
  </si>
  <si>
    <t>Para que no se borren las fórmulas la hoja está protegida (sin contraseña), sólo tiene que desprotegerla</t>
  </si>
  <si>
    <t>Plantillas en Excelgratis</t>
  </si>
  <si>
    <t>Horas y minutos</t>
  </si>
  <si>
    <t>NOTA</t>
  </si>
  <si>
    <t>Si cambia de año recuerde borrar los turnos que se encuentran de color rojo, ya que los días cambian de posición y los turnos no</t>
  </si>
  <si>
    <t>Nº de turnos/mes</t>
  </si>
  <si>
    <t>Introduzca horas y minutos turnos</t>
  </si>
  <si>
    <t xml:space="preserve">Totales mensuales </t>
  </si>
  <si>
    <t>Nota:   recuerde borrar las celdas al cambiar el año o mes, ya que los días cambian de posición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</si>
</sst>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mmm\-yyyy"/>
    <numFmt numFmtId="166" formatCode="[$-F400]h:mm:ss\ AM/PM"/>
    <numFmt numFmtId="167" formatCode="0.00\ &quot;€&quot;"/>
    <numFmt numFmtId="168" formatCode="#,##0.000\ &quot;€&quot;"/>
    <numFmt numFmtId="169" formatCode="h:mm;@"/>
    <numFmt numFmtId="170" formatCode="[$-C0A]dddd\,\ dd&quot; de &quot;mmmm&quot; de &quot;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&quot;Total horas:&quot;\ 0.00"/>
    <numFmt numFmtId="176" formatCode="mmmm\ \-\ yyyy"/>
    <numFmt numFmtId="177" formatCode="d"/>
    <numFmt numFmtId="178" formatCode="&quot;AÑO:     &quot;0"/>
    <numFmt numFmtId="179" formatCode="dd"/>
    <numFmt numFmtId="180" formatCode="ddd"/>
    <numFmt numFmtId="181" formatCode="mmmm"/>
    <numFmt numFmtId="182" formatCode="&quot;Febrero&quot;"/>
    <numFmt numFmtId="183" formatCode="&quot;Marzo&quot;"/>
    <numFmt numFmtId="184" formatCode="&quot;Abril&quot;"/>
    <numFmt numFmtId="185" formatCode="[$-F800]dddd\,\ mmmm\ dd\,\ yyyy"/>
    <numFmt numFmtId="186" formatCode="0.00\ \ &quot;hrs&quot;\ç"/>
    <numFmt numFmtId="187" formatCode="0.00\ \ &quot;hrs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13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60"/>
      <name val="Arial"/>
      <family val="2"/>
    </font>
    <font>
      <b/>
      <sz val="12"/>
      <color indexed="30"/>
      <name val="Arial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8"/>
      <color indexed="22"/>
      <name val="Arial"/>
      <family val="2"/>
    </font>
    <font>
      <b/>
      <sz val="9"/>
      <color indexed="9"/>
      <name val="Calibri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12"/>
      <color rgb="FF0070C0"/>
      <name val="Arial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Calibri"/>
      <family val="2"/>
    </font>
    <font>
      <sz val="11"/>
      <color theme="0"/>
      <name val="Arial"/>
      <family val="2"/>
    </font>
    <font>
      <b/>
      <sz val="8"/>
      <color theme="0" tint="-0.04997999966144562"/>
      <name val="Arial"/>
      <family val="2"/>
    </font>
    <font>
      <b/>
      <sz val="8"/>
      <color theme="0" tint="-0.149959996342659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>
        <color theme="5"/>
      </left>
      <right>
        <color indexed="63"/>
      </right>
      <top style="double">
        <color theme="5"/>
      </top>
      <bottom style="double">
        <color theme="5"/>
      </bottom>
    </border>
    <border>
      <left>
        <color indexed="63"/>
      </left>
      <right>
        <color indexed="63"/>
      </right>
      <top style="double">
        <color theme="5"/>
      </top>
      <bottom style="double">
        <color theme="5"/>
      </bottom>
    </border>
    <border>
      <left>
        <color indexed="63"/>
      </left>
      <right style="double">
        <color theme="5"/>
      </right>
      <top style="double">
        <color theme="5"/>
      </top>
      <bottom style="double">
        <color theme="5"/>
      </bottom>
    </border>
    <border>
      <left style="double">
        <color theme="9" tint="-0.24993999302387238"/>
      </left>
      <right>
        <color indexed="63"/>
      </right>
      <top>
        <color indexed="63"/>
      </top>
      <bottom style="double">
        <color theme="9" tint="-0.24993999302387238"/>
      </bottom>
    </border>
    <border>
      <left>
        <color indexed="63"/>
      </left>
      <right>
        <color indexed="63"/>
      </right>
      <top>
        <color indexed="63"/>
      </top>
      <bottom style="double">
        <color theme="9" tint="-0.24993999302387238"/>
      </bottom>
    </border>
    <border>
      <left style="double">
        <color rgb="FFC00000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>
        <color indexed="63"/>
      </right>
      <top style="double">
        <color rgb="FFC00000"/>
      </top>
      <bottom style="double">
        <color rgb="FFC00000"/>
      </bottom>
    </border>
    <border>
      <left>
        <color indexed="63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double">
        <color theme="9" tint="-0.24993999302387238"/>
      </left>
      <right>
        <color indexed="63"/>
      </right>
      <top style="double">
        <color theme="9" tint="-0.24993999302387238"/>
      </top>
      <bottom style="double">
        <color theme="9" tint="-0.24993999302387238"/>
      </bottom>
    </border>
    <border>
      <left>
        <color indexed="63"/>
      </left>
      <right>
        <color indexed="63"/>
      </right>
      <top style="double">
        <color theme="9" tint="-0.24993999302387238"/>
      </top>
      <bottom style="double">
        <color theme="9" tint="-0.24993999302387238"/>
      </bottom>
    </border>
    <border>
      <left>
        <color indexed="63"/>
      </left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0" fontId="58" fillId="0" borderId="0" xfId="0" applyFont="1" applyAlignment="1">
      <alignment/>
    </xf>
    <xf numFmtId="0" fontId="3" fillId="0" borderId="0" xfId="0" applyFont="1" applyFill="1" applyAlignment="1" applyProtection="1">
      <alignment horizontal="center"/>
      <protection hidden="1"/>
    </xf>
    <xf numFmtId="179" fontId="6" fillId="0" borderId="10" xfId="0" applyNumberFormat="1" applyFont="1" applyFill="1" applyBorder="1" applyAlignment="1" applyProtection="1">
      <alignment horizontal="center" vertical="center"/>
      <protection hidden="1"/>
    </xf>
    <xf numFmtId="14" fontId="52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187" fontId="0" fillId="34" borderId="10" xfId="0" applyNumberForma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1" fontId="0" fillId="0" borderId="10" xfId="0" applyNumberFormat="1" applyBorder="1" applyAlignment="1">
      <alignment horizontal="center"/>
    </xf>
    <xf numFmtId="179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35" borderId="10" xfId="0" applyFont="1" applyFill="1" applyBorder="1" applyAlignment="1" applyProtection="1">
      <alignment horizontal="center" vertical="center"/>
      <protection hidden="1"/>
    </xf>
    <xf numFmtId="0" fontId="61" fillId="36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81" fontId="0" fillId="0" borderId="0" xfId="0" applyNumberFormat="1" applyAlignment="1" applyProtection="1">
      <alignment horizontal="center"/>
      <protection locked="0"/>
    </xf>
    <xf numFmtId="0" fontId="62" fillId="37" borderId="0" xfId="0" applyFont="1" applyFill="1" applyAlignment="1">
      <alignment horizontal="center"/>
    </xf>
    <xf numFmtId="181" fontId="44" fillId="38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39" borderId="12" xfId="0" applyNumberFormat="1" applyFont="1" applyFill="1" applyBorder="1" applyAlignment="1" applyProtection="1">
      <alignment horizontal="center" vertical="center"/>
      <protection hidden="1"/>
    </xf>
    <xf numFmtId="180" fontId="5" fillId="39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1" fillId="37" borderId="0" xfId="0" applyFont="1" applyFill="1" applyBorder="1" applyAlignment="1">
      <alignment horizontal="center" wrapText="1"/>
    </xf>
    <xf numFmtId="0" fontId="41" fillId="37" borderId="15" xfId="0" applyFont="1" applyFill="1" applyBorder="1" applyAlignment="1">
      <alignment horizontal="center" wrapText="1"/>
    </xf>
    <xf numFmtId="0" fontId="41" fillId="37" borderId="1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63" fillId="40" borderId="17" xfId="0" applyFont="1" applyFill="1" applyBorder="1" applyAlignment="1">
      <alignment horizontal="center" vertical="center" wrapText="1"/>
    </xf>
    <xf numFmtId="0" fontId="62" fillId="41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8" fontId="61" fillId="4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5" fillId="39" borderId="15" xfId="0" applyNumberFormat="1" applyFont="1" applyFill="1" applyBorder="1" applyAlignment="1" applyProtection="1">
      <alignment horizontal="center" vertical="center"/>
      <protection hidden="1"/>
    </xf>
    <xf numFmtId="180" fontId="5" fillId="39" borderId="19" xfId="0" applyNumberFormat="1" applyFont="1" applyFill="1" applyBorder="1" applyAlignment="1" applyProtection="1">
      <alignment horizontal="center" vertical="center"/>
      <protection hidden="1"/>
    </xf>
    <xf numFmtId="179" fontId="6" fillId="43" borderId="10" xfId="0" applyNumberFormat="1" applyFont="1" applyFill="1" applyBorder="1" applyAlignment="1" applyProtection="1">
      <alignment horizontal="center" vertical="center"/>
      <protection locked="0"/>
    </xf>
    <xf numFmtId="0" fontId="41" fillId="37" borderId="0" xfId="0" applyFont="1" applyFill="1" applyBorder="1" applyAlignment="1" applyProtection="1">
      <alignment horizontal="center" wrapText="1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0" fontId="5" fillId="39" borderId="20" xfId="0" applyNumberFormat="1" applyFont="1" applyFill="1" applyBorder="1" applyAlignment="1" applyProtection="1">
      <alignment horizontal="center" vertical="center"/>
      <protection hidden="1"/>
    </xf>
    <xf numFmtId="0" fontId="41" fillId="37" borderId="16" xfId="0" applyFont="1" applyFill="1" applyBorder="1" applyAlignment="1" applyProtection="1">
      <alignment horizontal="center" wrapText="1"/>
      <protection locked="0"/>
    </xf>
    <xf numFmtId="14" fontId="59" fillId="0" borderId="10" xfId="0" applyNumberFormat="1" applyFont="1" applyFill="1" applyBorder="1" applyAlignment="1" applyProtection="1">
      <alignment horizontal="center" vertical="center"/>
      <protection locked="0"/>
    </xf>
    <xf numFmtId="187" fontId="41" fillId="37" borderId="10" xfId="0" applyNumberFormat="1" applyFont="1" applyFill="1" applyBorder="1" applyAlignment="1" applyProtection="1">
      <alignment horizontal="center"/>
      <protection hidden="1"/>
    </xf>
    <xf numFmtId="1" fontId="41" fillId="37" borderId="10" xfId="0" applyNumberFormat="1" applyFont="1" applyFill="1" applyBorder="1" applyAlignment="1" applyProtection="1">
      <alignment horizontal="center"/>
      <protection hidden="1"/>
    </xf>
    <xf numFmtId="0" fontId="41" fillId="37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hidden="1"/>
    </xf>
    <xf numFmtId="0" fontId="62" fillId="41" borderId="15" xfId="0" applyFont="1" applyFill="1" applyBorder="1" applyAlignment="1">
      <alignment horizontal="center"/>
    </xf>
    <xf numFmtId="181" fontId="9" fillId="42" borderId="10" xfId="0" applyNumberFormat="1" applyFont="1" applyFill="1" applyBorder="1" applyAlignment="1" applyProtection="1">
      <alignment horizontal="left" vertical="center"/>
      <protection hidden="1"/>
    </xf>
    <xf numFmtId="179" fontId="6" fillId="43" borderId="12" xfId="0" applyNumberFormat="1" applyFont="1" applyFill="1" applyBorder="1" applyAlignment="1" applyProtection="1">
      <alignment horizontal="center" vertical="center"/>
      <protection locked="0"/>
    </xf>
    <xf numFmtId="181" fontId="9" fillId="42" borderId="19" xfId="0" applyNumberFormat="1" applyFont="1" applyFill="1" applyBorder="1" applyAlignment="1" applyProtection="1">
      <alignment horizontal="left" vertical="center"/>
      <protection hidden="1"/>
    </xf>
    <xf numFmtId="181" fontId="64" fillId="37" borderId="21" xfId="0" applyNumberFormat="1" applyFont="1" applyFill="1" applyBorder="1" applyAlignment="1" applyProtection="1">
      <alignment horizontal="right" vertical="center"/>
      <protection locked="0"/>
    </xf>
    <xf numFmtId="181" fontId="9" fillId="42" borderId="14" xfId="0" applyNumberFormat="1" applyFont="1" applyFill="1" applyBorder="1" applyAlignment="1" applyProtection="1">
      <alignment horizontal="left" vertical="center"/>
      <protection hidden="1"/>
    </xf>
    <xf numFmtId="181" fontId="64" fillId="37" borderId="14" xfId="0" applyNumberFormat="1" applyFont="1" applyFill="1" applyBorder="1" applyAlignment="1" applyProtection="1">
      <alignment horizontal="right" vertical="center"/>
      <protection locked="0"/>
    </xf>
    <xf numFmtId="181" fontId="64" fillId="37" borderId="22" xfId="0" applyNumberFormat="1" applyFont="1" applyFill="1" applyBorder="1" applyAlignment="1" applyProtection="1">
      <alignment horizontal="right" vertical="center"/>
      <protection locked="0"/>
    </xf>
    <xf numFmtId="179" fontId="6" fillId="4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41" fillId="37" borderId="23" xfId="0" applyFont="1" applyFill="1" applyBorder="1" applyAlignment="1" applyProtection="1">
      <alignment horizontal="center" wrapText="1"/>
      <protection locked="0"/>
    </xf>
    <xf numFmtId="187" fontId="0" fillId="44" borderId="10" xfId="0" applyNumberFormat="1" applyFill="1" applyBorder="1" applyAlignment="1" applyProtection="1">
      <alignment horizontal="center" wrapText="1"/>
      <protection hidden="1"/>
    </xf>
    <xf numFmtId="0" fontId="0" fillId="44" borderId="10" xfId="0" applyFill="1" applyBorder="1" applyAlignment="1">
      <alignment horizontal="center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57" fillId="13" borderId="14" xfId="0" applyFont="1" applyFill="1" applyBorder="1" applyAlignment="1">
      <alignment/>
    </xf>
    <xf numFmtId="0" fontId="0" fillId="13" borderId="24" xfId="0" applyFill="1" applyBorder="1" applyAlignment="1">
      <alignment/>
    </xf>
    <xf numFmtId="0" fontId="65" fillId="37" borderId="10" xfId="0" applyFont="1" applyFill="1" applyBorder="1" applyAlignment="1" applyProtection="1">
      <alignment horizontal="center" wrapText="1"/>
      <protection locked="0"/>
    </xf>
    <xf numFmtId="0" fontId="44" fillId="37" borderId="10" xfId="0" applyFont="1" applyFill="1" applyBorder="1" applyAlignment="1" applyProtection="1">
      <alignment wrapText="1"/>
      <protection locked="0"/>
    </xf>
    <xf numFmtId="178" fontId="66" fillId="45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8" fillId="0" borderId="0" xfId="45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2" fontId="57" fillId="13" borderId="14" xfId="0" applyNumberFormat="1" applyFont="1" applyFill="1" applyBorder="1" applyAlignment="1">
      <alignment horizontal="center" wrapText="1"/>
    </xf>
    <xf numFmtId="0" fontId="57" fillId="13" borderId="13" xfId="0" applyFont="1" applyFill="1" applyBorder="1" applyAlignment="1">
      <alignment horizontal="center" wrapText="1"/>
    </xf>
    <xf numFmtId="0" fontId="57" fillId="13" borderId="24" xfId="0" applyFont="1" applyFill="1" applyBorder="1" applyAlignment="1">
      <alignment horizontal="center" wrapText="1"/>
    </xf>
    <xf numFmtId="0" fontId="41" fillId="37" borderId="14" xfId="0" applyFont="1" applyFill="1" applyBorder="1" applyAlignment="1" applyProtection="1">
      <alignment horizontal="center" wrapText="1"/>
      <protection locked="0"/>
    </xf>
    <xf numFmtId="0" fontId="41" fillId="37" borderId="13" xfId="0" applyFont="1" applyFill="1" applyBorder="1" applyAlignment="1" applyProtection="1">
      <alignment horizontal="center" wrapText="1"/>
      <protection locked="0"/>
    </xf>
    <xf numFmtId="0" fontId="41" fillId="37" borderId="24" xfId="0" applyFont="1" applyFill="1" applyBorder="1" applyAlignment="1">
      <alignment horizontal="center" wrapText="1"/>
    </xf>
    <xf numFmtId="14" fontId="0" fillId="44" borderId="10" xfId="0" applyNumberFormat="1" applyFill="1" applyBorder="1" applyAlignment="1" applyProtection="1">
      <alignment horizontal="center" wrapText="1"/>
      <protection hidden="1"/>
    </xf>
    <xf numFmtId="14" fontId="0" fillId="44" borderId="10" xfId="0" applyNumberFormat="1" applyFill="1" applyBorder="1" applyAlignment="1">
      <alignment horizontal="center" wrapText="1"/>
    </xf>
    <xf numFmtId="0" fontId="67" fillId="40" borderId="10" xfId="0" applyFont="1" applyFill="1" applyBorder="1" applyAlignment="1" applyProtection="1">
      <alignment horizontal="center" vertical="center" wrapText="1"/>
      <protection locked="0"/>
    </xf>
    <xf numFmtId="0" fontId="36" fillId="40" borderId="15" xfId="0" applyFont="1" applyFill="1" applyBorder="1" applyAlignment="1" applyProtection="1">
      <alignment horizontal="center" vertical="center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2" fontId="41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center" vertical="center" wrapText="1"/>
    </xf>
    <xf numFmtId="0" fontId="7" fillId="40" borderId="14" xfId="0" applyFont="1" applyFill="1" applyBorder="1" applyAlignment="1">
      <alignment horizontal="center" wrapText="1"/>
    </xf>
    <xf numFmtId="0" fontId="38" fillId="40" borderId="13" xfId="0" applyFont="1" applyFill="1" applyBorder="1" applyAlignment="1">
      <alignment horizontal="center" wrapText="1"/>
    </xf>
    <xf numFmtId="0" fontId="38" fillId="40" borderId="24" xfId="0" applyFont="1" applyFill="1" applyBorder="1" applyAlignment="1">
      <alignment horizontal="center" wrapText="1"/>
    </xf>
    <xf numFmtId="2" fontId="41" fillId="37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40" borderId="10" xfId="0" applyFill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68" fillId="37" borderId="25" xfId="0" applyFont="1" applyFill="1" applyBorder="1" applyAlignment="1">
      <alignment horizontal="center"/>
    </xf>
    <xf numFmtId="0" fontId="41" fillId="37" borderId="26" xfId="0" applyFont="1" applyFill="1" applyBorder="1" applyAlignment="1">
      <alignment horizontal="center"/>
    </xf>
    <xf numFmtId="0" fontId="41" fillId="37" borderId="27" xfId="0" applyFont="1" applyFill="1" applyBorder="1" applyAlignment="1">
      <alignment horizontal="center"/>
    </xf>
    <xf numFmtId="0" fontId="41" fillId="37" borderId="28" xfId="0" applyFont="1" applyFill="1" applyBorder="1" applyAlignment="1">
      <alignment horizontal="center"/>
    </xf>
    <xf numFmtId="0" fontId="41" fillId="37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40" borderId="0" xfId="0" applyFill="1" applyAlignment="1">
      <alignment/>
    </xf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178" fontId="61" fillId="4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1" fontId="3" fillId="46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23" xfId="0" applyBorder="1" applyAlignment="1">
      <alignment wrapText="1"/>
    </xf>
    <xf numFmtId="2" fontId="41" fillId="37" borderId="10" xfId="0" applyNumberFormat="1" applyFont="1" applyFill="1" applyBorder="1" applyAlignment="1" applyProtection="1">
      <alignment horizontal="center" wrapText="1"/>
      <protection locked="0"/>
    </xf>
    <xf numFmtId="0" fontId="41" fillId="37" borderId="15" xfId="0" applyFont="1" applyFill="1" applyBorder="1" applyAlignment="1" applyProtection="1">
      <alignment horizontal="center" wrapText="1"/>
      <protection locked="0"/>
    </xf>
    <xf numFmtId="179" fontId="6" fillId="33" borderId="10" xfId="0" applyNumberFormat="1" applyFont="1" applyFill="1" applyBorder="1" applyAlignment="1" applyProtection="1">
      <alignment horizontal="center" vertical="center"/>
      <protection hidden="1"/>
    </xf>
    <xf numFmtId="179" fontId="69" fillId="33" borderId="10" xfId="0" applyNumberFormat="1" applyFont="1" applyFill="1" applyBorder="1" applyAlignment="1" applyProtection="1">
      <alignment horizontal="center" vertical="center"/>
      <protection hidden="1"/>
    </xf>
    <xf numFmtId="179" fontId="70" fillId="33" borderId="10" xfId="0" applyNumberFormat="1" applyFont="1" applyFill="1" applyBorder="1" applyAlignment="1" applyProtection="1">
      <alignment horizontal="center" vertical="center"/>
      <protection hidden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2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19">
    <dxf>
      <fill>
        <patternFill patternType="solid">
          <bgColor theme="0" tint="-0.0499799996614456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name val="Cambria"/>
        <color theme="0"/>
      </font>
    </dxf>
    <dxf>
      <font>
        <color rgb="FFC00000"/>
      </font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0" tint="-0.149959996342659"/>
        </patternFill>
      </fill>
    </dxf>
    <dxf>
      <font>
        <b/>
        <i val="0"/>
        <name val="Cambria"/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name val="Cambria"/>
        <color theme="3"/>
      </font>
      <fill>
        <patternFill>
          <bgColor theme="0"/>
        </patternFill>
      </fill>
    </dxf>
    <dxf>
      <font>
        <b/>
        <i/>
        <u val="single"/>
        <strike/>
        <name val="Cambria"/>
        <color rgb="FFFF0000"/>
      </font>
      <fill>
        <patternFill>
          <bgColor theme="9" tint="0.7999799847602844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 patternType="solid"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 patternType="solid"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name val="Cambria"/>
        <color theme="0" tint="-0.149959996342659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 tint="-0.149959996342659"/>
      </font>
      <fill>
        <patternFill patternType="solid">
          <bgColor theme="0" tint="-0.149959996342659"/>
        </patternFill>
      </fill>
      <border/>
    </dxf>
    <dxf>
      <font>
        <b/>
        <i/>
        <u val="single"/>
        <strike/>
        <color rgb="FFFF0000"/>
      </font>
      <fill>
        <patternFill>
          <bgColor theme="9" tint="0.7999799847602844"/>
        </patternFill>
      </fill>
      <border/>
    </dxf>
    <dxf>
      <font>
        <b/>
        <i val="0"/>
        <color theme="3"/>
      </font>
      <fill>
        <patternFill>
          <bgColor theme="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ont>
        <b/>
        <i val="0"/>
        <color theme="0"/>
      </font>
      <fill>
        <patternFill>
          <bgColor theme="0"/>
        </patternFill>
      </fill>
      <border/>
    </dxf>
    <dxf>
      <font>
        <b/>
        <i/>
        <u val="single"/>
        <strike/>
        <color rgb="FFFF0000"/>
      </font>
      <fill>
        <patternFill>
          <bgColor theme="0" tint="-0.149959996342659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gratis.com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4"/>
  <sheetViews>
    <sheetView tabSelected="1" zoomScalePageLayoutView="0" workbookViewId="0" topLeftCell="A1">
      <selection activeCell="AI7" sqref="AI7"/>
    </sheetView>
  </sheetViews>
  <sheetFormatPr defaultColWidth="11.421875" defaultRowHeight="15"/>
  <cols>
    <col min="1" max="1" width="10.28125" style="1" bestFit="1" customWidth="1"/>
    <col min="2" max="42" width="4.28125" style="0" customWidth="1"/>
    <col min="43" max="43" width="11.57421875" style="2" customWidth="1"/>
    <col min="44" max="44" width="13.421875" style="1" customWidth="1"/>
    <col min="45" max="45" width="10.28125" style="0" customWidth="1"/>
  </cols>
  <sheetData>
    <row r="1" spans="1:45" ht="15">
      <c r="A1" s="57" t="s">
        <v>31</v>
      </c>
      <c r="M1" s="80" t="s">
        <v>49</v>
      </c>
      <c r="N1" s="81"/>
      <c r="O1" s="81"/>
      <c r="P1" s="81"/>
      <c r="Q1" s="81"/>
      <c r="R1" s="81"/>
      <c r="AQ1" s="82" t="s">
        <v>54</v>
      </c>
      <c r="AR1" s="83"/>
      <c r="AS1" s="84"/>
    </row>
    <row r="2" spans="1:47" ht="15">
      <c r="A2" s="52">
        <f>DATE($R$7,1,1)</f>
        <v>42005</v>
      </c>
      <c r="B2" s="45"/>
      <c r="C2" s="37"/>
      <c r="D2" s="74" t="s">
        <v>51</v>
      </c>
      <c r="E2" s="75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37"/>
      <c r="AJ2" s="37"/>
      <c r="AK2" s="37"/>
      <c r="AL2" s="37"/>
      <c r="AM2" s="37"/>
      <c r="AN2" s="37"/>
      <c r="AO2" s="37"/>
      <c r="AP2" s="37"/>
      <c r="AQ2" s="42" t="s">
        <v>36</v>
      </c>
      <c r="AR2" s="67" t="s">
        <v>37</v>
      </c>
      <c r="AS2" s="51" t="s">
        <v>39</v>
      </c>
      <c r="AT2" s="37"/>
      <c r="AU2" s="37"/>
    </row>
    <row r="3" spans="1:47" ht="15">
      <c r="A3" s="52">
        <f>DATE($R$7,1,1)</f>
        <v>42005</v>
      </c>
      <c r="B3" s="45"/>
      <c r="C3" s="37"/>
      <c r="D3" s="70" t="s">
        <v>48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45"/>
      <c r="AG3" s="45"/>
      <c r="AH3" s="45"/>
      <c r="AI3" s="37"/>
      <c r="AJ3" s="37"/>
      <c r="AK3" s="37"/>
      <c r="AL3" s="37"/>
      <c r="AM3" s="37"/>
      <c r="AN3" s="37"/>
      <c r="AO3" s="37"/>
      <c r="AP3" s="37"/>
      <c r="AQ3" s="43" t="s">
        <v>0</v>
      </c>
      <c r="AR3" s="44">
        <v>7</v>
      </c>
      <c r="AS3" s="44">
        <v>30</v>
      </c>
      <c r="AT3" s="37"/>
      <c r="AU3" s="37"/>
    </row>
    <row r="4" spans="1:47" ht="15">
      <c r="A4" s="52">
        <f>DATE($R$7,8,15)</f>
        <v>42231</v>
      </c>
      <c r="B4" s="46"/>
      <c r="C4" s="37"/>
      <c r="D4" s="72" t="s">
        <v>52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45"/>
      <c r="AG4" s="45"/>
      <c r="AH4" s="45"/>
      <c r="AI4" s="45"/>
      <c r="AJ4" s="45"/>
      <c r="AK4" s="45"/>
      <c r="AL4" s="45"/>
      <c r="AM4" s="45"/>
      <c r="AN4" s="37"/>
      <c r="AO4" s="37"/>
      <c r="AP4" s="37"/>
      <c r="AQ4" s="43" t="s">
        <v>1</v>
      </c>
      <c r="AR4" s="44">
        <v>7</v>
      </c>
      <c r="AS4" s="44">
        <v>1</v>
      </c>
      <c r="AT4" s="37"/>
      <c r="AU4" s="37"/>
    </row>
    <row r="5" spans="1:47" ht="15" customHeight="1">
      <c r="A5" s="52">
        <f>DATE($R$7,5,1)</f>
        <v>42125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5"/>
      <c r="AG5" s="45"/>
      <c r="AH5" s="48"/>
      <c r="AI5" s="45"/>
      <c r="AJ5" s="45"/>
      <c r="AK5" s="45"/>
      <c r="AL5" s="45"/>
      <c r="AM5" s="45"/>
      <c r="AN5" s="37"/>
      <c r="AO5" s="37"/>
      <c r="AP5" s="37"/>
      <c r="AQ5" s="43" t="s">
        <v>2</v>
      </c>
      <c r="AR5" s="44">
        <v>12</v>
      </c>
      <c r="AS5" s="44">
        <v>0</v>
      </c>
      <c r="AT5" s="37"/>
      <c r="AU5" s="37"/>
    </row>
    <row r="6" spans="1:47" ht="15">
      <c r="A6" s="52">
        <f>DATE($R$7,11,1)</f>
        <v>42309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66"/>
      <c r="AR6" s="66"/>
      <c r="AS6" s="66"/>
      <c r="AT6" s="37"/>
      <c r="AU6" s="37"/>
    </row>
    <row r="7" spans="1:47" ht="17.25" customHeight="1">
      <c r="A7" s="52">
        <f>DATE(R7,12,6)</f>
        <v>42344</v>
      </c>
      <c r="B7" s="47"/>
      <c r="C7" s="76" t="s">
        <v>47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49"/>
      <c r="O7" s="49"/>
      <c r="P7" s="49"/>
      <c r="Q7" s="49"/>
      <c r="R7" s="78">
        <v>2015</v>
      </c>
      <c r="S7" s="79"/>
      <c r="T7" s="79"/>
      <c r="U7" s="79"/>
      <c r="V7" s="79"/>
      <c r="W7" s="79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85" t="s">
        <v>55</v>
      </c>
      <c r="AR7" s="86"/>
      <c r="AS7" s="87"/>
      <c r="AT7" s="37"/>
      <c r="AU7" s="37"/>
    </row>
    <row r="8" spans="1:47" ht="12" customHeight="1">
      <c r="A8" s="52">
        <f>DATE(R7,12,8)</f>
        <v>42346</v>
      </c>
      <c r="B8" s="4"/>
      <c r="C8" s="4"/>
      <c r="D8" s="4"/>
      <c r="F8" s="35"/>
      <c r="G8" s="36"/>
      <c r="H8" s="36"/>
      <c r="I8" s="36"/>
      <c r="J8" s="36"/>
      <c r="K8" s="10"/>
      <c r="M8" s="4"/>
      <c r="N8" s="4"/>
      <c r="O8" s="4"/>
      <c r="P8" s="4"/>
      <c r="R8" s="34"/>
      <c r="S8" s="34"/>
      <c r="T8" s="34"/>
      <c r="AQ8" s="91" t="s">
        <v>37</v>
      </c>
      <c r="AR8" s="91" t="s">
        <v>50</v>
      </c>
      <c r="AS8" s="90" t="s">
        <v>53</v>
      </c>
      <c r="AT8" s="37"/>
      <c r="AU8" s="37"/>
    </row>
    <row r="9" spans="1:47" ht="15.75" customHeight="1">
      <c r="A9" s="56"/>
      <c r="B9" s="50">
        <f>B10</f>
        <v>42002</v>
      </c>
      <c r="C9" s="39">
        <f aca="true" t="shared" si="0" ref="C9:AP9">C10</f>
        <v>42003</v>
      </c>
      <c r="D9" s="39">
        <f t="shared" si="0"/>
        <v>42004</v>
      </c>
      <c r="E9" s="39">
        <f t="shared" si="0"/>
        <v>42005</v>
      </c>
      <c r="F9" s="39">
        <f t="shared" si="0"/>
        <v>42006</v>
      </c>
      <c r="G9" s="39">
        <f t="shared" si="0"/>
        <v>42007</v>
      </c>
      <c r="H9" s="39">
        <f t="shared" si="0"/>
        <v>42008</v>
      </c>
      <c r="I9" s="39">
        <f t="shared" si="0"/>
        <v>42009</v>
      </c>
      <c r="J9" s="39">
        <f t="shared" si="0"/>
        <v>42010</v>
      </c>
      <c r="K9" s="39">
        <f t="shared" si="0"/>
        <v>42011</v>
      </c>
      <c r="L9" s="39">
        <f t="shared" si="0"/>
        <v>42012</v>
      </c>
      <c r="M9" s="39">
        <f t="shared" si="0"/>
        <v>42013</v>
      </c>
      <c r="N9" s="39">
        <f t="shared" si="0"/>
        <v>42014</v>
      </c>
      <c r="O9" s="39">
        <f t="shared" si="0"/>
        <v>42015</v>
      </c>
      <c r="P9" s="39">
        <f t="shared" si="0"/>
        <v>42016</v>
      </c>
      <c r="Q9" s="39">
        <f t="shared" si="0"/>
        <v>42017</v>
      </c>
      <c r="R9" s="39">
        <f t="shared" si="0"/>
        <v>42018</v>
      </c>
      <c r="S9" s="39">
        <f t="shared" si="0"/>
        <v>42019</v>
      </c>
      <c r="T9" s="39">
        <f t="shared" si="0"/>
        <v>42020</v>
      </c>
      <c r="U9" s="39">
        <f t="shared" si="0"/>
        <v>42021</v>
      </c>
      <c r="V9" s="39">
        <f t="shared" si="0"/>
        <v>42022</v>
      </c>
      <c r="W9" s="39">
        <f t="shared" si="0"/>
        <v>42023</v>
      </c>
      <c r="X9" s="39">
        <f t="shared" si="0"/>
        <v>42024</v>
      </c>
      <c r="Y9" s="39">
        <f t="shared" si="0"/>
        <v>42025</v>
      </c>
      <c r="Z9" s="39">
        <f t="shared" si="0"/>
        <v>42026</v>
      </c>
      <c r="AA9" s="39">
        <f t="shared" si="0"/>
        <v>42027</v>
      </c>
      <c r="AB9" s="39">
        <f t="shared" si="0"/>
        <v>42028</v>
      </c>
      <c r="AC9" s="39">
        <f t="shared" si="0"/>
        <v>42029</v>
      </c>
      <c r="AD9" s="39">
        <f t="shared" si="0"/>
        <v>42030</v>
      </c>
      <c r="AE9" s="39">
        <f t="shared" si="0"/>
        <v>42031</v>
      </c>
      <c r="AF9" s="39">
        <f t="shared" si="0"/>
        <v>42032</v>
      </c>
      <c r="AG9" s="39">
        <f t="shared" si="0"/>
        <v>42033</v>
      </c>
      <c r="AH9" s="39">
        <f t="shared" si="0"/>
        <v>42034</v>
      </c>
      <c r="AI9" s="39">
        <f t="shared" si="0"/>
        <v>42035</v>
      </c>
      <c r="AJ9" s="39">
        <f t="shared" si="0"/>
        <v>42036</v>
      </c>
      <c r="AK9" s="39">
        <f t="shared" si="0"/>
        <v>42037</v>
      </c>
      <c r="AL9" s="39">
        <f t="shared" si="0"/>
        <v>42038</v>
      </c>
      <c r="AM9" s="39">
        <f t="shared" si="0"/>
        <v>42039</v>
      </c>
      <c r="AN9" s="39">
        <f t="shared" si="0"/>
        <v>42040</v>
      </c>
      <c r="AO9" s="39">
        <f t="shared" si="0"/>
        <v>42041</v>
      </c>
      <c r="AP9" s="40">
        <f t="shared" si="0"/>
        <v>42042</v>
      </c>
      <c r="AQ9" s="92"/>
      <c r="AR9" s="92"/>
      <c r="AS9" s="90"/>
      <c r="AT9" s="37"/>
      <c r="AU9" s="37"/>
    </row>
    <row r="10" spans="1:47" ht="15">
      <c r="A10" s="60">
        <f>DATE($R$7,1,1)</f>
        <v>42005</v>
      </c>
      <c r="B10" s="122">
        <f>(A10-WEEKDAY(A10,3))</f>
        <v>42002</v>
      </c>
      <c r="C10" s="122">
        <f>B10+1</f>
        <v>42003</v>
      </c>
      <c r="D10" s="122">
        <f aca="true" t="shared" si="1" ref="D10:AP10">C10+1</f>
        <v>42004</v>
      </c>
      <c r="E10" s="122">
        <f t="shared" si="1"/>
        <v>42005</v>
      </c>
      <c r="F10" s="122">
        <f t="shared" si="1"/>
        <v>42006</v>
      </c>
      <c r="G10" s="122">
        <f t="shared" si="1"/>
        <v>42007</v>
      </c>
      <c r="H10" s="122">
        <f t="shared" si="1"/>
        <v>42008</v>
      </c>
      <c r="I10" s="122">
        <f t="shared" si="1"/>
        <v>42009</v>
      </c>
      <c r="J10" s="122">
        <f t="shared" si="1"/>
        <v>42010</v>
      </c>
      <c r="K10" s="122">
        <f t="shared" si="1"/>
        <v>42011</v>
      </c>
      <c r="L10" s="122">
        <f t="shared" si="1"/>
        <v>42012</v>
      </c>
      <c r="M10" s="122">
        <f t="shared" si="1"/>
        <v>42013</v>
      </c>
      <c r="N10" s="122">
        <f t="shared" si="1"/>
        <v>42014</v>
      </c>
      <c r="O10" s="122">
        <f t="shared" si="1"/>
        <v>42015</v>
      </c>
      <c r="P10" s="122">
        <f t="shared" si="1"/>
        <v>42016</v>
      </c>
      <c r="Q10" s="122">
        <f t="shared" si="1"/>
        <v>42017</v>
      </c>
      <c r="R10" s="122">
        <f t="shared" si="1"/>
        <v>42018</v>
      </c>
      <c r="S10" s="122">
        <f t="shared" si="1"/>
        <v>42019</v>
      </c>
      <c r="T10" s="122">
        <f t="shared" si="1"/>
        <v>42020</v>
      </c>
      <c r="U10" s="122">
        <f t="shared" si="1"/>
        <v>42021</v>
      </c>
      <c r="V10" s="122">
        <f t="shared" si="1"/>
        <v>42022</v>
      </c>
      <c r="W10" s="122">
        <f t="shared" si="1"/>
        <v>42023</v>
      </c>
      <c r="X10" s="122">
        <f t="shared" si="1"/>
        <v>42024</v>
      </c>
      <c r="Y10" s="122">
        <f t="shared" si="1"/>
        <v>42025</v>
      </c>
      <c r="Z10" s="122">
        <f t="shared" si="1"/>
        <v>42026</v>
      </c>
      <c r="AA10" s="122">
        <f t="shared" si="1"/>
        <v>42027</v>
      </c>
      <c r="AB10" s="122">
        <f t="shared" si="1"/>
        <v>42028</v>
      </c>
      <c r="AC10" s="122">
        <f t="shared" si="1"/>
        <v>42029</v>
      </c>
      <c r="AD10" s="122">
        <f t="shared" si="1"/>
        <v>42030</v>
      </c>
      <c r="AE10" s="122">
        <f t="shared" si="1"/>
        <v>42031</v>
      </c>
      <c r="AF10" s="122">
        <f t="shared" si="1"/>
        <v>42032</v>
      </c>
      <c r="AG10" s="122">
        <f t="shared" si="1"/>
        <v>42033</v>
      </c>
      <c r="AH10" s="122">
        <f t="shared" si="1"/>
        <v>42034</v>
      </c>
      <c r="AI10" s="122">
        <f>AH10+1</f>
        <v>42035</v>
      </c>
      <c r="AJ10" s="122">
        <f t="shared" si="1"/>
        <v>42036</v>
      </c>
      <c r="AK10" s="122">
        <f t="shared" si="1"/>
        <v>42037</v>
      </c>
      <c r="AL10" s="122">
        <f t="shared" si="1"/>
        <v>42038</v>
      </c>
      <c r="AM10" s="122">
        <f t="shared" si="1"/>
        <v>42039</v>
      </c>
      <c r="AN10" s="122">
        <f t="shared" si="1"/>
        <v>42040</v>
      </c>
      <c r="AO10" s="122">
        <f t="shared" si="1"/>
        <v>42041</v>
      </c>
      <c r="AP10" s="122">
        <f t="shared" si="1"/>
        <v>42042</v>
      </c>
      <c r="AQ10" s="88"/>
      <c r="AR10" s="89"/>
      <c r="AS10" s="89"/>
      <c r="AT10" s="37"/>
      <c r="AU10" s="37"/>
    </row>
    <row r="11" spans="1:45" ht="15.75" customHeight="1">
      <c r="A11" s="64" t="s">
        <v>46</v>
      </c>
      <c r="B11" s="65"/>
      <c r="C11" s="41"/>
      <c r="D11" s="41"/>
      <c r="E11" s="41"/>
      <c r="F11" s="41"/>
      <c r="G11" s="41"/>
      <c r="H11" s="41"/>
      <c r="I11" s="41" t="s">
        <v>0</v>
      </c>
      <c r="J11" s="41" t="s">
        <v>0</v>
      </c>
      <c r="K11" s="41" t="s">
        <v>0</v>
      </c>
      <c r="L11" s="41" t="s">
        <v>0</v>
      </c>
      <c r="M11" s="41"/>
      <c r="N11" s="41"/>
      <c r="O11" s="41"/>
      <c r="P11" s="41" t="s">
        <v>0</v>
      </c>
      <c r="Q11" s="41"/>
      <c r="R11" s="41"/>
      <c r="S11" s="41"/>
      <c r="T11" s="41"/>
      <c r="U11" s="41"/>
      <c r="V11" s="41"/>
      <c r="W11" s="41"/>
      <c r="X11" s="41" t="s">
        <v>2</v>
      </c>
      <c r="Y11" s="41"/>
      <c r="Z11" s="41" t="s">
        <v>1</v>
      </c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53">
        <f>COUNTIF(B11:AH11,$AQ$3)*($AR$3+$AS$3/60)+COUNTIF(B11:AH11,$AQ$4)*($AR$4+$AS$4/60)+COUNTIF(B11:AH11,$AQ$5)*($AR$5+$AS$5/60)</f>
        <v>56.516666666666666</v>
      </c>
      <c r="AR11" s="54" t="str">
        <f>CONCATENATE(INT(AQ11)," hs. ",(MOD(INT(AQ11*60),60))," min.")</f>
        <v>56 hs. 31 min.</v>
      </c>
      <c r="AS11" s="55">
        <f>COUNTIF(B11:AP11,"*")</f>
        <v>7</v>
      </c>
    </row>
    <row r="12" spans="1:45" ht="15">
      <c r="A12" s="58">
        <f>DATE($R$7,2,1)</f>
        <v>42036</v>
      </c>
      <c r="B12" s="122">
        <f>(A12-WEEKDAY(A12,3))</f>
        <v>42030</v>
      </c>
      <c r="C12" s="122">
        <f aca="true" t="shared" si="2" ref="C12:AP14">B12+1</f>
        <v>42031</v>
      </c>
      <c r="D12" s="122">
        <f t="shared" si="2"/>
        <v>42032</v>
      </c>
      <c r="E12" s="122">
        <f t="shared" si="2"/>
        <v>42033</v>
      </c>
      <c r="F12" s="122">
        <f t="shared" si="2"/>
        <v>42034</v>
      </c>
      <c r="G12" s="122">
        <f t="shared" si="2"/>
        <v>42035</v>
      </c>
      <c r="H12" s="122">
        <f t="shared" si="2"/>
        <v>42036</v>
      </c>
      <c r="I12" s="122">
        <f t="shared" si="2"/>
        <v>42037</v>
      </c>
      <c r="J12" s="122">
        <f t="shared" si="2"/>
        <v>42038</v>
      </c>
      <c r="K12" s="122">
        <f t="shared" si="2"/>
        <v>42039</v>
      </c>
      <c r="L12" s="122">
        <f t="shared" si="2"/>
        <v>42040</v>
      </c>
      <c r="M12" s="122">
        <f t="shared" si="2"/>
        <v>42041</v>
      </c>
      <c r="N12" s="122">
        <f t="shared" si="2"/>
        <v>42042</v>
      </c>
      <c r="O12" s="122">
        <f t="shared" si="2"/>
        <v>42043</v>
      </c>
      <c r="P12" s="122">
        <f t="shared" si="2"/>
        <v>42044</v>
      </c>
      <c r="Q12" s="122">
        <f t="shared" si="2"/>
        <v>42045</v>
      </c>
      <c r="R12" s="122">
        <f t="shared" si="2"/>
        <v>42046</v>
      </c>
      <c r="S12" s="122">
        <f t="shared" si="2"/>
        <v>42047</v>
      </c>
      <c r="T12" s="122">
        <f t="shared" si="2"/>
        <v>42048</v>
      </c>
      <c r="U12" s="122">
        <f t="shared" si="2"/>
        <v>42049</v>
      </c>
      <c r="V12" s="122">
        <f t="shared" si="2"/>
        <v>42050</v>
      </c>
      <c r="W12" s="122">
        <f t="shared" si="2"/>
        <v>42051</v>
      </c>
      <c r="X12" s="122">
        <f t="shared" si="2"/>
        <v>42052</v>
      </c>
      <c r="Y12" s="122">
        <f t="shared" si="2"/>
        <v>42053</v>
      </c>
      <c r="Z12" s="122">
        <f t="shared" si="2"/>
        <v>42054</v>
      </c>
      <c r="AA12" s="122">
        <f t="shared" si="2"/>
        <v>42055</v>
      </c>
      <c r="AB12" s="122">
        <f t="shared" si="2"/>
        <v>42056</v>
      </c>
      <c r="AC12" s="122">
        <f t="shared" si="2"/>
        <v>42057</v>
      </c>
      <c r="AD12" s="122">
        <f t="shared" si="2"/>
        <v>42058</v>
      </c>
      <c r="AE12" s="122">
        <f t="shared" si="2"/>
        <v>42059</v>
      </c>
      <c r="AF12" s="122">
        <f t="shared" si="2"/>
        <v>42060</v>
      </c>
      <c r="AG12" s="122">
        <f t="shared" si="2"/>
        <v>42061</v>
      </c>
      <c r="AH12" s="122">
        <f t="shared" si="2"/>
        <v>42062</v>
      </c>
      <c r="AI12" s="122">
        <f>AH12+1</f>
        <v>42063</v>
      </c>
      <c r="AJ12" s="122">
        <f t="shared" si="2"/>
        <v>42064</v>
      </c>
      <c r="AK12" s="122">
        <f t="shared" si="2"/>
        <v>42065</v>
      </c>
      <c r="AL12" s="122">
        <f t="shared" si="2"/>
        <v>42066</v>
      </c>
      <c r="AM12" s="122">
        <f t="shared" si="2"/>
        <v>42067</v>
      </c>
      <c r="AN12" s="122">
        <f t="shared" si="2"/>
        <v>42068</v>
      </c>
      <c r="AO12" s="122">
        <f t="shared" si="2"/>
        <v>42069</v>
      </c>
      <c r="AP12" s="122">
        <f t="shared" si="2"/>
        <v>42070</v>
      </c>
      <c r="AQ12" s="68"/>
      <c r="AR12" s="69"/>
      <c r="AS12" s="69"/>
    </row>
    <row r="13" spans="1:45" ht="15">
      <c r="A13" s="61" t="s">
        <v>46</v>
      </c>
      <c r="B13" s="59"/>
      <c r="C13" s="41"/>
      <c r="D13" s="41"/>
      <c r="E13" s="41"/>
      <c r="F13" s="41"/>
      <c r="G13" s="41"/>
      <c r="H13" s="41"/>
      <c r="I13" s="41" t="s">
        <v>0</v>
      </c>
      <c r="J13" s="41" t="s">
        <v>0</v>
      </c>
      <c r="K13" s="41" t="s">
        <v>0</v>
      </c>
      <c r="L13" s="41" t="s">
        <v>0</v>
      </c>
      <c r="M13" s="41"/>
      <c r="N13" s="41"/>
      <c r="O13" s="41"/>
      <c r="P13" s="41" t="s">
        <v>1</v>
      </c>
      <c r="Q13" s="41"/>
      <c r="R13" s="41"/>
      <c r="S13" s="41"/>
      <c r="T13" s="41"/>
      <c r="U13" s="41"/>
      <c r="V13" s="41"/>
      <c r="W13" s="41"/>
      <c r="X13" s="41" t="s">
        <v>2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53">
        <f>COUNTIF(B13:AP13,$AQ$3)*($AR$3+$AS$3/60)+COUNTIF(B13:AP13,$AQ$4)*($AR$4+$AS$4/60)+COUNTIF(B13:AP13,$AQ$5)*($AR$5+$AS$5/60)</f>
        <v>49.016666666666666</v>
      </c>
      <c r="AR13" s="54" t="str">
        <f>CONCATENATE(INT(AQ13)," hs. ",(MOD(INT(AQ13*60),60))," min.")</f>
        <v>49 hs. 1 min.</v>
      </c>
      <c r="AS13" s="55">
        <f>COUNTIF(B13:AP13,"*")</f>
        <v>6</v>
      </c>
    </row>
    <row r="14" spans="1:45" ht="15">
      <c r="A14" s="62">
        <f>DATE($R$7,3,1)</f>
        <v>42064</v>
      </c>
      <c r="B14" s="123">
        <f>(A14-WEEKDAY(A14,3))</f>
        <v>42058</v>
      </c>
      <c r="C14" s="122">
        <f t="shared" si="2"/>
        <v>42059</v>
      </c>
      <c r="D14" s="122">
        <f t="shared" si="2"/>
        <v>42060</v>
      </c>
      <c r="E14" s="122">
        <f t="shared" si="2"/>
        <v>42061</v>
      </c>
      <c r="F14" s="122">
        <f t="shared" si="2"/>
        <v>42062</v>
      </c>
      <c r="G14" s="122">
        <f t="shared" si="2"/>
        <v>42063</v>
      </c>
      <c r="H14" s="122">
        <f t="shared" si="2"/>
        <v>42064</v>
      </c>
      <c r="I14" s="122">
        <f t="shared" si="2"/>
        <v>42065</v>
      </c>
      <c r="J14" s="122">
        <f t="shared" si="2"/>
        <v>42066</v>
      </c>
      <c r="K14" s="122">
        <f t="shared" si="2"/>
        <v>42067</v>
      </c>
      <c r="L14" s="122">
        <f t="shared" si="2"/>
        <v>42068</v>
      </c>
      <c r="M14" s="122">
        <f t="shared" si="2"/>
        <v>42069</v>
      </c>
      <c r="N14" s="122">
        <f t="shared" si="2"/>
        <v>42070</v>
      </c>
      <c r="O14" s="122">
        <f t="shared" si="2"/>
        <v>42071</v>
      </c>
      <c r="P14" s="122">
        <f t="shared" si="2"/>
        <v>42072</v>
      </c>
      <c r="Q14" s="122">
        <f t="shared" si="2"/>
        <v>42073</v>
      </c>
      <c r="R14" s="122">
        <f t="shared" si="2"/>
        <v>42074</v>
      </c>
      <c r="S14" s="122">
        <f t="shared" si="2"/>
        <v>42075</v>
      </c>
      <c r="T14" s="122">
        <f t="shared" si="2"/>
        <v>42076</v>
      </c>
      <c r="U14" s="122">
        <f t="shared" si="2"/>
        <v>42077</v>
      </c>
      <c r="V14" s="122">
        <f t="shared" si="2"/>
        <v>42078</v>
      </c>
      <c r="W14" s="122">
        <f t="shared" si="2"/>
        <v>42079</v>
      </c>
      <c r="X14" s="122">
        <f t="shared" si="2"/>
        <v>42080</v>
      </c>
      <c r="Y14" s="122">
        <f t="shared" si="2"/>
        <v>42081</v>
      </c>
      <c r="Z14" s="122">
        <f t="shared" si="2"/>
        <v>42082</v>
      </c>
      <c r="AA14" s="122">
        <f t="shared" si="2"/>
        <v>42083</v>
      </c>
      <c r="AB14" s="122">
        <f t="shared" si="2"/>
        <v>42084</v>
      </c>
      <c r="AC14" s="122">
        <f t="shared" si="2"/>
        <v>42085</v>
      </c>
      <c r="AD14" s="122">
        <f t="shared" si="2"/>
        <v>42086</v>
      </c>
      <c r="AE14" s="122">
        <f t="shared" si="2"/>
        <v>42087</v>
      </c>
      <c r="AF14" s="122">
        <f t="shared" si="2"/>
        <v>42088</v>
      </c>
      <c r="AG14" s="122">
        <f t="shared" si="2"/>
        <v>42089</v>
      </c>
      <c r="AH14" s="122">
        <f t="shared" si="2"/>
        <v>42090</v>
      </c>
      <c r="AI14" s="122">
        <f>AH14+1</f>
        <v>42091</v>
      </c>
      <c r="AJ14" s="122">
        <f t="shared" si="2"/>
        <v>42092</v>
      </c>
      <c r="AK14" s="122">
        <f t="shared" si="2"/>
        <v>42093</v>
      </c>
      <c r="AL14" s="122">
        <f t="shared" si="2"/>
        <v>42094</v>
      </c>
      <c r="AM14" s="122">
        <f t="shared" si="2"/>
        <v>42095</v>
      </c>
      <c r="AN14" s="122">
        <f t="shared" si="2"/>
        <v>42096</v>
      </c>
      <c r="AO14" s="122">
        <f t="shared" si="2"/>
        <v>42097</v>
      </c>
      <c r="AP14" s="122">
        <f t="shared" si="2"/>
        <v>42098</v>
      </c>
      <c r="AQ14" s="68"/>
      <c r="AR14" s="69"/>
      <c r="AS14" s="69"/>
    </row>
    <row r="15" spans="1:45" ht="15">
      <c r="A15" s="63" t="s">
        <v>46</v>
      </c>
      <c r="B15" s="41"/>
      <c r="C15" s="41"/>
      <c r="D15" s="41"/>
      <c r="E15" s="41"/>
      <c r="F15" s="41"/>
      <c r="G15" s="41"/>
      <c r="H15" s="41"/>
      <c r="I15" s="41" t="s">
        <v>0</v>
      </c>
      <c r="J15" s="41" t="s">
        <v>0</v>
      </c>
      <c r="K15" s="41" t="s">
        <v>0</v>
      </c>
      <c r="L15" s="41" t="s">
        <v>0</v>
      </c>
      <c r="M15" s="41"/>
      <c r="N15" s="41"/>
      <c r="O15" s="41"/>
      <c r="P15" s="41" t="s">
        <v>2</v>
      </c>
      <c r="Q15" s="41"/>
      <c r="R15" s="41"/>
      <c r="S15" s="41"/>
      <c r="T15" s="41"/>
      <c r="U15" s="41"/>
      <c r="V15" s="41"/>
      <c r="W15" s="41"/>
      <c r="X15" s="41" t="s">
        <v>2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53">
        <f>COUNTIF(B15:AP15,$AQ$3)*($AR$3+$AS$3/60)+COUNTIF(B15:AP15,$AQ$4)*($AR$4+$AS$4/60)+COUNTIF(B15:AP15,$AQ$5)*($AR$5+$AS$5/60)</f>
        <v>54</v>
      </c>
      <c r="AR15" s="54" t="str">
        <f>CONCATENATE(INT(AQ15)," hs. ",(MOD(INT(AQ15*60),60))," min.")</f>
        <v>54 hs. 0 min.</v>
      </c>
      <c r="AS15" s="55">
        <f>COUNTIF(B15:AP15,"*")</f>
        <v>6</v>
      </c>
    </row>
    <row r="16" spans="1:45" ht="15">
      <c r="A16" s="62">
        <f>DATE($R$7,4,1)</f>
        <v>42095</v>
      </c>
      <c r="B16" s="122">
        <f>(A16-WEEKDAY(A16,3))</f>
        <v>42093</v>
      </c>
      <c r="C16" s="122">
        <f aca="true" t="shared" si="3" ref="C16:C26">B16+1</f>
        <v>42094</v>
      </c>
      <c r="D16" s="122">
        <f aca="true" t="shared" si="4" ref="D16:AP26">C16+1</f>
        <v>42095</v>
      </c>
      <c r="E16" s="122">
        <f t="shared" si="4"/>
        <v>42096</v>
      </c>
      <c r="F16" s="122">
        <f t="shared" si="4"/>
        <v>42097</v>
      </c>
      <c r="G16" s="122">
        <f t="shared" si="4"/>
        <v>42098</v>
      </c>
      <c r="H16" s="122">
        <f t="shared" si="4"/>
        <v>42099</v>
      </c>
      <c r="I16" s="122">
        <f t="shared" si="4"/>
        <v>42100</v>
      </c>
      <c r="J16" s="122">
        <f t="shared" si="4"/>
        <v>42101</v>
      </c>
      <c r="K16" s="122">
        <f t="shared" si="4"/>
        <v>42102</v>
      </c>
      <c r="L16" s="122">
        <f t="shared" si="4"/>
        <v>42103</v>
      </c>
      <c r="M16" s="122">
        <f t="shared" si="4"/>
        <v>42104</v>
      </c>
      <c r="N16" s="122">
        <f t="shared" si="4"/>
        <v>42105</v>
      </c>
      <c r="O16" s="122">
        <f t="shared" si="4"/>
        <v>42106</v>
      </c>
      <c r="P16" s="122">
        <f t="shared" si="4"/>
        <v>42107</v>
      </c>
      <c r="Q16" s="122">
        <f t="shared" si="4"/>
        <v>42108</v>
      </c>
      <c r="R16" s="122">
        <f t="shared" si="4"/>
        <v>42109</v>
      </c>
      <c r="S16" s="122">
        <f t="shared" si="4"/>
        <v>42110</v>
      </c>
      <c r="T16" s="122">
        <f t="shared" si="4"/>
        <v>42111</v>
      </c>
      <c r="U16" s="122">
        <f t="shared" si="4"/>
        <v>42112</v>
      </c>
      <c r="V16" s="122">
        <f t="shared" si="4"/>
        <v>42113</v>
      </c>
      <c r="W16" s="122">
        <f t="shared" si="4"/>
        <v>42114</v>
      </c>
      <c r="X16" s="122">
        <f t="shared" si="4"/>
        <v>42115</v>
      </c>
      <c r="Y16" s="122">
        <f t="shared" si="4"/>
        <v>42116</v>
      </c>
      <c r="Z16" s="122">
        <f t="shared" si="4"/>
        <v>42117</v>
      </c>
      <c r="AA16" s="122">
        <f t="shared" si="4"/>
        <v>42118</v>
      </c>
      <c r="AB16" s="122">
        <f t="shared" si="4"/>
        <v>42119</v>
      </c>
      <c r="AC16" s="122">
        <f t="shared" si="4"/>
        <v>42120</v>
      </c>
      <c r="AD16" s="122">
        <f t="shared" si="4"/>
        <v>42121</v>
      </c>
      <c r="AE16" s="122">
        <f t="shared" si="4"/>
        <v>42122</v>
      </c>
      <c r="AF16" s="122">
        <f t="shared" si="4"/>
        <v>42123</v>
      </c>
      <c r="AG16" s="122">
        <f t="shared" si="4"/>
        <v>42124</v>
      </c>
      <c r="AH16" s="122">
        <f t="shared" si="4"/>
        <v>42125</v>
      </c>
      <c r="AI16" s="122">
        <f>AH16+1</f>
        <v>42126</v>
      </c>
      <c r="AJ16" s="122">
        <f t="shared" si="4"/>
        <v>42127</v>
      </c>
      <c r="AK16" s="122">
        <f t="shared" si="4"/>
        <v>42128</v>
      </c>
      <c r="AL16" s="122">
        <f t="shared" si="4"/>
        <v>42129</v>
      </c>
      <c r="AM16" s="122">
        <f t="shared" si="4"/>
        <v>42130</v>
      </c>
      <c r="AN16" s="122">
        <f t="shared" si="4"/>
        <v>42131</v>
      </c>
      <c r="AO16" s="122">
        <f t="shared" si="4"/>
        <v>42132</v>
      </c>
      <c r="AP16" s="122">
        <f t="shared" si="4"/>
        <v>42133</v>
      </c>
      <c r="AQ16" s="68"/>
      <c r="AR16" s="69"/>
      <c r="AS16" s="69"/>
    </row>
    <row r="17" spans="1:45" ht="15">
      <c r="A17" s="63" t="s">
        <v>46</v>
      </c>
      <c r="B17" s="41"/>
      <c r="C17" s="41"/>
      <c r="D17" s="41"/>
      <c r="E17" s="41"/>
      <c r="F17" s="41"/>
      <c r="G17" s="41"/>
      <c r="H17" s="41"/>
      <c r="I17" s="41" t="s">
        <v>0</v>
      </c>
      <c r="J17" s="41" t="s">
        <v>0</v>
      </c>
      <c r="K17" s="41" t="s">
        <v>0</v>
      </c>
      <c r="L17" s="41" t="s">
        <v>0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 t="s">
        <v>2</v>
      </c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53">
        <f>COUNTIF(B17:AP17,$AQ$3)*($AR$3+$AS$3/60)+COUNTIF(B17:AP17,$AQ$4)*($AR$4+$AS$4/60)+COUNTIF(B17:AP17,$AQ$5)*($AR$5+$AS$5/60)</f>
        <v>42</v>
      </c>
      <c r="AR17" s="54" t="str">
        <f>CONCATENATE(INT(AQ17)," hs. ",(MOD(INT(AQ17*60),60))," min.")</f>
        <v>42 hs. 0 min.</v>
      </c>
      <c r="AS17" s="55">
        <f>COUNTIF(B17:AP17,"*")</f>
        <v>5</v>
      </c>
    </row>
    <row r="18" spans="1:45" ht="15">
      <c r="A18" s="62">
        <f>DATE($R$7,5,1)</f>
        <v>42125</v>
      </c>
      <c r="B18" s="124">
        <f>(A18-WEEKDAY(A18,3))</f>
        <v>42121</v>
      </c>
      <c r="C18" s="122">
        <f t="shared" si="3"/>
        <v>42122</v>
      </c>
      <c r="D18" s="122">
        <f t="shared" si="4"/>
        <v>42123</v>
      </c>
      <c r="E18" s="122">
        <f t="shared" si="4"/>
        <v>42124</v>
      </c>
      <c r="F18" s="122">
        <f t="shared" si="4"/>
        <v>42125</v>
      </c>
      <c r="G18" s="122">
        <f t="shared" si="4"/>
        <v>42126</v>
      </c>
      <c r="H18" s="122">
        <f t="shared" si="4"/>
        <v>42127</v>
      </c>
      <c r="I18" s="122">
        <f t="shared" si="4"/>
        <v>42128</v>
      </c>
      <c r="J18" s="122">
        <f t="shared" si="4"/>
        <v>42129</v>
      </c>
      <c r="K18" s="122">
        <f t="shared" si="4"/>
        <v>42130</v>
      </c>
      <c r="L18" s="122">
        <f t="shared" si="4"/>
        <v>42131</v>
      </c>
      <c r="M18" s="122">
        <f t="shared" si="4"/>
        <v>42132</v>
      </c>
      <c r="N18" s="122">
        <f t="shared" si="4"/>
        <v>42133</v>
      </c>
      <c r="O18" s="122">
        <f t="shared" si="4"/>
        <v>42134</v>
      </c>
      <c r="P18" s="122">
        <f t="shared" si="4"/>
        <v>42135</v>
      </c>
      <c r="Q18" s="122">
        <f t="shared" si="4"/>
        <v>42136</v>
      </c>
      <c r="R18" s="122">
        <f t="shared" si="4"/>
        <v>42137</v>
      </c>
      <c r="S18" s="122">
        <f t="shared" si="4"/>
        <v>42138</v>
      </c>
      <c r="T18" s="122">
        <f t="shared" si="4"/>
        <v>42139</v>
      </c>
      <c r="U18" s="122">
        <f t="shared" si="4"/>
        <v>42140</v>
      </c>
      <c r="V18" s="122">
        <f t="shared" si="4"/>
        <v>42141</v>
      </c>
      <c r="W18" s="122">
        <f t="shared" si="4"/>
        <v>42142</v>
      </c>
      <c r="X18" s="122">
        <f t="shared" si="4"/>
        <v>42143</v>
      </c>
      <c r="Y18" s="122">
        <f t="shared" si="4"/>
        <v>42144</v>
      </c>
      <c r="Z18" s="122">
        <f t="shared" si="4"/>
        <v>42145</v>
      </c>
      <c r="AA18" s="122">
        <f t="shared" si="4"/>
        <v>42146</v>
      </c>
      <c r="AB18" s="122">
        <f t="shared" si="4"/>
        <v>42147</v>
      </c>
      <c r="AC18" s="122">
        <f t="shared" si="4"/>
        <v>42148</v>
      </c>
      <c r="AD18" s="122">
        <f t="shared" si="4"/>
        <v>42149</v>
      </c>
      <c r="AE18" s="122">
        <f t="shared" si="4"/>
        <v>42150</v>
      </c>
      <c r="AF18" s="122">
        <f t="shared" si="4"/>
        <v>42151</v>
      </c>
      <c r="AG18" s="122">
        <f t="shared" si="4"/>
        <v>42152</v>
      </c>
      <c r="AH18" s="122">
        <f t="shared" si="4"/>
        <v>42153</v>
      </c>
      <c r="AI18" s="122">
        <f>AH18+1</f>
        <v>42154</v>
      </c>
      <c r="AJ18" s="122">
        <f t="shared" si="4"/>
        <v>42155</v>
      </c>
      <c r="AK18" s="122">
        <f t="shared" si="4"/>
        <v>42156</v>
      </c>
      <c r="AL18" s="122">
        <f t="shared" si="4"/>
        <v>42157</v>
      </c>
      <c r="AM18" s="122">
        <f t="shared" si="4"/>
        <v>42158</v>
      </c>
      <c r="AN18" s="122">
        <f t="shared" si="4"/>
        <v>42159</v>
      </c>
      <c r="AO18" s="122">
        <f t="shared" si="4"/>
        <v>42160</v>
      </c>
      <c r="AP18" s="122">
        <f t="shared" si="4"/>
        <v>42161</v>
      </c>
      <c r="AQ18" s="68"/>
      <c r="AR18" s="69"/>
      <c r="AS18" s="69"/>
    </row>
    <row r="19" spans="1:45" ht="15">
      <c r="A19" s="63" t="s">
        <v>46</v>
      </c>
      <c r="B19" s="41"/>
      <c r="C19" s="41"/>
      <c r="D19" s="41"/>
      <c r="E19" s="41"/>
      <c r="F19" s="41"/>
      <c r="G19" s="41"/>
      <c r="H19" s="41"/>
      <c r="I19" s="41" t="s">
        <v>0</v>
      </c>
      <c r="J19" s="41" t="s">
        <v>0</v>
      </c>
      <c r="K19" s="41" t="s">
        <v>0</v>
      </c>
      <c r="L19" s="41" t="s">
        <v>0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 t="s">
        <v>2</v>
      </c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53">
        <f>COUNTIF(B19:AP19,$AQ$3)*($AR$3+$AS$3/60)+COUNTIF(B19:AP19,$AQ$4)*($AR$4+$AS$4/60)+COUNTIF(B19:AP19,$AQ$5)*($AR$5+$AS$5/60)</f>
        <v>42</v>
      </c>
      <c r="AR19" s="54" t="str">
        <f>CONCATENATE(INT(AQ19)," hs. ",(MOD(INT(AQ19*60),60))," min.")</f>
        <v>42 hs. 0 min.</v>
      </c>
      <c r="AS19" s="55">
        <f>COUNTIF(B19:AP19,"*")</f>
        <v>5</v>
      </c>
    </row>
    <row r="20" spans="1:45" ht="15">
      <c r="A20" s="62">
        <f>DATE($R$7,6,1)</f>
        <v>42156</v>
      </c>
      <c r="B20" s="122">
        <f>(A20-WEEKDAY(A20,3))</f>
        <v>42156</v>
      </c>
      <c r="C20" s="122">
        <f t="shared" si="3"/>
        <v>42157</v>
      </c>
      <c r="D20" s="122">
        <f t="shared" si="4"/>
        <v>42158</v>
      </c>
      <c r="E20" s="122">
        <f t="shared" si="4"/>
        <v>42159</v>
      </c>
      <c r="F20" s="122">
        <f t="shared" si="4"/>
        <v>42160</v>
      </c>
      <c r="G20" s="122">
        <f t="shared" si="4"/>
        <v>42161</v>
      </c>
      <c r="H20" s="122">
        <f t="shared" si="4"/>
        <v>42162</v>
      </c>
      <c r="I20" s="122">
        <f t="shared" si="4"/>
        <v>42163</v>
      </c>
      <c r="J20" s="122">
        <f t="shared" si="4"/>
        <v>42164</v>
      </c>
      <c r="K20" s="122">
        <f t="shared" si="4"/>
        <v>42165</v>
      </c>
      <c r="L20" s="122">
        <f t="shared" si="4"/>
        <v>42166</v>
      </c>
      <c r="M20" s="122">
        <f t="shared" si="4"/>
        <v>42167</v>
      </c>
      <c r="N20" s="122">
        <f t="shared" si="4"/>
        <v>42168</v>
      </c>
      <c r="O20" s="122">
        <f t="shared" si="4"/>
        <v>42169</v>
      </c>
      <c r="P20" s="122">
        <f t="shared" si="4"/>
        <v>42170</v>
      </c>
      <c r="Q20" s="122">
        <f t="shared" si="4"/>
        <v>42171</v>
      </c>
      <c r="R20" s="122">
        <f t="shared" si="4"/>
        <v>42172</v>
      </c>
      <c r="S20" s="122">
        <f t="shared" si="4"/>
        <v>42173</v>
      </c>
      <c r="T20" s="122">
        <f t="shared" si="4"/>
        <v>42174</v>
      </c>
      <c r="U20" s="122">
        <f t="shared" si="4"/>
        <v>42175</v>
      </c>
      <c r="V20" s="122">
        <f t="shared" si="4"/>
        <v>42176</v>
      </c>
      <c r="W20" s="122">
        <f t="shared" si="4"/>
        <v>42177</v>
      </c>
      <c r="X20" s="122">
        <f t="shared" si="4"/>
        <v>42178</v>
      </c>
      <c r="Y20" s="122">
        <f t="shared" si="4"/>
        <v>42179</v>
      </c>
      <c r="Z20" s="122">
        <f t="shared" si="4"/>
        <v>42180</v>
      </c>
      <c r="AA20" s="122">
        <f t="shared" si="4"/>
        <v>42181</v>
      </c>
      <c r="AB20" s="122">
        <f t="shared" si="4"/>
        <v>42182</v>
      </c>
      <c r="AC20" s="122">
        <f t="shared" si="4"/>
        <v>42183</v>
      </c>
      <c r="AD20" s="122">
        <f t="shared" si="4"/>
        <v>42184</v>
      </c>
      <c r="AE20" s="122">
        <f t="shared" si="4"/>
        <v>42185</v>
      </c>
      <c r="AF20" s="122">
        <f t="shared" si="4"/>
        <v>42186</v>
      </c>
      <c r="AG20" s="122">
        <f t="shared" si="4"/>
        <v>42187</v>
      </c>
      <c r="AH20" s="122">
        <f t="shared" si="4"/>
        <v>42188</v>
      </c>
      <c r="AI20" s="122">
        <f>AH20+1</f>
        <v>42189</v>
      </c>
      <c r="AJ20" s="122">
        <f t="shared" si="4"/>
        <v>42190</v>
      </c>
      <c r="AK20" s="122">
        <f t="shared" si="4"/>
        <v>42191</v>
      </c>
      <c r="AL20" s="122">
        <f t="shared" si="4"/>
        <v>42192</v>
      </c>
      <c r="AM20" s="122">
        <f t="shared" si="4"/>
        <v>42193</v>
      </c>
      <c r="AN20" s="122">
        <f t="shared" si="4"/>
        <v>42194</v>
      </c>
      <c r="AO20" s="122">
        <f t="shared" si="4"/>
        <v>42195</v>
      </c>
      <c r="AP20" s="122">
        <f t="shared" si="4"/>
        <v>42196</v>
      </c>
      <c r="AQ20" s="68"/>
      <c r="AR20" s="69"/>
      <c r="AS20" s="69"/>
    </row>
    <row r="21" spans="1:45" ht="15">
      <c r="A21" s="63" t="s">
        <v>46</v>
      </c>
      <c r="B21" s="41"/>
      <c r="C21" s="41"/>
      <c r="D21" s="41"/>
      <c r="E21" s="41"/>
      <c r="F21" s="41"/>
      <c r="G21" s="41"/>
      <c r="H21" s="41"/>
      <c r="I21" s="41" t="s">
        <v>0</v>
      </c>
      <c r="J21" s="41" t="s">
        <v>0</v>
      </c>
      <c r="K21" s="41" t="s">
        <v>0</v>
      </c>
      <c r="L21" s="41" t="s">
        <v>0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 t="s">
        <v>2</v>
      </c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53">
        <f>COUNTIF(B21:AP21,$AQ$3)*($AR$3+$AS$3/60)+COUNTIF(B21:AP21,$AQ$4)*($AR$4+$AS$4/60)+COUNTIF(B21:AP21,$AQ$5)*($AR$5+$AS$5/60)</f>
        <v>42</v>
      </c>
      <c r="AR21" s="54" t="str">
        <f>CONCATENATE(INT(AQ21)," hs. ",(MOD(INT(AQ21*60),60))," min.")</f>
        <v>42 hs. 0 min.</v>
      </c>
      <c r="AS21" s="55">
        <f>COUNTIF(B21:AP21,"*")</f>
        <v>5</v>
      </c>
    </row>
    <row r="22" spans="1:45" ht="15">
      <c r="A22" s="62">
        <f>DATE($R$7,7,1)</f>
        <v>42186</v>
      </c>
      <c r="B22" s="122">
        <f>(A22-WEEKDAY(A22,3))</f>
        <v>42184</v>
      </c>
      <c r="C22" s="122">
        <f t="shared" si="3"/>
        <v>42185</v>
      </c>
      <c r="D22" s="122">
        <f t="shared" si="4"/>
        <v>42186</v>
      </c>
      <c r="E22" s="122">
        <f t="shared" si="4"/>
        <v>42187</v>
      </c>
      <c r="F22" s="122">
        <f t="shared" si="4"/>
        <v>42188</v>
      </c>
      <c r="G22" s="122">
        <f t="shared" si="4"/>
        <v>42189</v>
      </c>
      <c r="H22" s="122">
        <f t="shared" si="4"/>
        <v>42190</v>
      </c>
      <c r="I22" s="122">
        <f t="shared" si="4"/>
        <v>42191</v>
      </c>
      <c r="J22" s="122">
        <f t="shared" si="4"/>
        <v>42192</v>
      </c>
      <c r="K22" s="122">
        <f t="shared" si="4"/>
        <v>42193</v>
      </c>
      <c r="L22" s="122">
        <f t="shared" si="4"/>
        <v>42194</v>
      </c>
      <c r="M22" s="122">
        <f t="shared" si="4"/>
        <v>42195</v>
      </c>
      <c r="N22" s="122">
        <f t="shared" si="4"/>
        <v>42196</v>
      </c>
      <c r="O22" s="122">
        <f t="shared" si="4"/>
        <v>42197</v>
      </c>
      <c r="P22" s="122">
        <f t="shared" si="4"/>
        <v>42198</v>
      </c>
      <c r="Q22" s="122">
        <f t="shared" si="4"/>
        <v>42199</v>
      </c>
      <c r="R22" s="122">
        <f t="shared" si="4"/>
        <v>42200</v>
      </c>
      <c r="S22" s="122">
        <f t="shared" si="4"/>
        <v>42201</v>
      </c>
      <c r="T22" s="122">
        <f t="shared" si="4"/>
        <v>42202</v>
      </c>
      <c r="U22" s="122">
        <f t="shared" si="4"/>
        <v>42203</v>
      </c>
      <c r="V22" s="122">
        <f t="shared" si="4"/>
        <v>42204</v>
      </c>
      <c r="W22" s="122">
        <f t="shared" si="4"/>
        <v>42205</v>
      </c>
      <c r="X22" s="122">
        <f t="shared" si="4"/>
        <v>42206</v>
      </c>
      <c r="Y22" s="122">
        <f t="shared" si="4"/>
        <v>42207</v>
      </c>
      <c r="Z22" s="122">
        <f t="shared" si="4"/>
        <v>42208</v>
      </c>
      <c r="AA22" s="122">
        <f t="shared" si="4"/>
        <v>42209</v>
      </c>
      <c r="AB22" s="122">
        <f t="shared" si="4"/>
        <v>42210</v>
      </c>
      <c r="AC22" s="122">
        <f t="shared" si="4"/>
        <v>42211</v>
      </c>
      <c r="AD22" s="122">
        <f t="shared" si="4"/>
        <v>42212</v>
      </c>
      <c r="AE22" s="122">
        <f t="shared" si="4"/>
        <v>42213</v>
      </c>
      <c r="AF22" s="122">
        <f t="shared" si="4"/>
        <v>42214</v>
      </c>
      <c r="AG22" s="122">
        <f t="shared" si="4"/>
        <v>42215</v>
      </c>
      <c r="AH22" s="122">
        <f t="shared" si="4"/>
        <v>42216</v>
      </c>
      <c r="AI22" s="122">
        <f>AH22+1</f>
        <v>42217</v>
      </c>
      <c r="AJ22" s="122">
        <f t="shared" si="4"/>
        <v>42218</v>
      </c>
      <c r="AK22" s="122">
        <f t="shared" si="4"/>
        <v>42219</v>
      </c>
      <c r="AL22" s="122">
        <f t="shared" si="4"/>
        <v>42220</v>
      </c>
      <c r="AM22" s="122">
        <f t="shared" si="4"/>
        <v>42221</v>
      </c>
      <c r="AN22" s="122">
        <f t="shared" si="4"/>
        <v>42222</v>
      </c>
      <c r="AO22" s="122">
        <f t="shared" si="4"/>
        <v>42223</v>
      </c>
      <c r="AP22" s="122">
        <f t="shared" si="4"/>
        <v>42224</v>
      </c>
      <c r="AQ22" s="68"/>
      <c r="AR22" s="69"/>
      <c r="AS22" s="69"/>
    </row>
    <row r="23" spans="1:45" ht="15">
      <c r="A23" s="63" t="s">
        <v>46</v>
      </c>
      <c r="B23" s="41"/>
      <c r="C23" s="41"/>
      <c r="D23" s="41"/>
      <c r="E23" s="41"/>
      <c r="F23" s="41"/>
      <c r="G23" s="41"/>
      <c r="H23" s="41"/>
      <c r="I23" s="41" t="s">
        <v>0</v>
      </c>
      <c r="J23" s="41" t="s">
        <v>0</v>
      </c>
      <c r="K23" s="41" t="s">
        <v>0</v>
      </c>
      <c r="L23" s="41" t="s">
        <v>0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 t="s">
        <v>2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53">
        <f>COUNTIF(B23:AP23,$AQ$3)*($AR$3+$AS$3/60)+COUNTIF(B23:AP23,$AQ$4)*($AR$4+$AS$4/60)+COUNTIF(B23:AP23,$AQ$5)*($AR$5+$AS$5/60)</f>
        <v>42</v>
      </c>
      <c r="AR23" s="54" t="str">
        <f>CONCATENATE(INT(AQ23)," hs. ",(MOD(INT(AQ23*60),60))," min.")</f>
        <v>42 hs. 0 min.</v>
      </c>
      <c r="AS23" s="55">
        <f>COUNTIF(B23:AP23,"*")</f>
        <v>5</v>
      </c>
    </row>
    <row r="24" spans="1:45" ht="15">
      <c r="A24" s="62">
        <f>DATE($R$7,8,1)</f>
        <v>42217</v>
      </c>
      <c r="B24" s="122">
        <f>(A24-WEEKDAY(A24,3))</f>
        <v>42212</v>
      </c>
      <c r="C24" s="122">
        <f t="shared" si="3"/>
        <v>42213</v>
      </c>
      <c r="D24" s="122">
        <f t="shared" si="4"/>
        <v>42214</v>
      </c>
      <c r="E24" s="122">
        <f t="shared" si="4"/>
        <v>42215</v>
      </c>
      <c r="F24" s="122">
        <f t="shared" si="4"/>
        <v>42216</v>
      </c>
      <c r="G24" s="122">
        <f t="shared" si="4"/>
        <v>42217</v>
      </c>
      <c r="H24" s="122">
        <f t="shared" si="4"/>
        <v>42218</v>
      </c>
      <c r="I24" s="122">
        <f t="shared" si="4"/>
        <v>42219</v>
      </c>
      <c r="J24" s="122">
        <f t="shared" si="4"/>
        <v>42220</v>
      </c>
      <c r="K24" s="122">
        <f t="shared" si="4"/>
        <v>42221</v>
      </c>
      <c r="L24" s="122">
        <f t="shared" si="4"/>
        <v>42222</v>
      </c>
      <c r="M24" s="122">
        <f t="shared" si="4"/>
        <v>42223</v>
      </c>
      <c r="N24" s="122">
        <f t="shared" si="4"/>
        <v>42224</v>
      </c>
      <c r="O24" s="122">
        <f t="shared" si="4"/>
        <v>42225</v>
      </c>
      <c r="P24" s="122">
        <f t="shared" si="4"/>
        <v>42226</v>
      </c>
      <c r="Q24" s="122">
        <f t="shared" si="4"/>
        <v>42227</v>
      </c>
      <c r="R24" s="122">
        <f t="shared" si="4"/>
        <v>42228</v>
      </c>
      <c r="S24" s="122">
        <f t="shared" si="4"/>
        <v>42229</v>
      </c>
      <c r="T24" s="122">
        <f t="shared" si="4"/>
        <v>42230</v>
      </c>
      <c r="U24" s="122">
        <f t="shared" si="4"/>
        <v>42231</v>
      </c>
      <c r="V24" s="122">
        <f t="shared" si="4"/>
        <v>42232</v>
      </c>
      <c r="W24" s="122">
        <f t="shared" si="4"/>
        <v>42233</v>
      </c>
      <c r="X24" s="122">
        <f t="shared" si="4"/>
        <v>42234</v>
      </c>
      <c r="Y24" s="122">
        <f t="shared" si="4"/>
        <v>42235</v>
      </c>
      <c r="Z24" s="122">
        <f t="shared" si="4"/>
        <v>42236</v>
      </c>
      <c r="AA24" s="122">
        <f t="shared" si="4"/>
        <v>42237</v>
      </c>
      <c r="AB24" s="122">
        <f t="shared" si="4"/>
        <v>42238</v>
      </c>
      <c r="AC24" s="122">
        <f t="shared" si="4"/>
        <v>42239</v>
      </c>
      <c r="AD24" s="122">
        <f t="shared" si="4"/>
        <v>42240</v>
      </c>
      <c r="AE24" s="122">
        <f t="shared" si="4"/>
        <v>42241</v>
      </c>
      <c r="AF24" s="122">
        <f t="shared" si="4"/>
        <v>42242</v>
      </c>
      <c r="AG24" s="122">
        <f t="shared" si="4"/>
        <v>42243</v>
      </c>
      <c r="AH24" s="122">
        <f t="shared" si="4"/>
        <v>42244</v>
      </c>
      <c r="AI24" s="122">
        <f>AH24+1</f>
        <v>42245</v>
      </c>
      <c r="AJ24" s="122">
        <f t="shared" si="4"/>
        <v>42246</v>
      </c>
      <c r="AK24" s="122">
        <f t="shared" si="4"/>
        <v>42247</v>
      </c>
      <c r="AL24" s="122">
        <f t="shared" si="4"/>
        <v>42248</v>
      </c>
      <c r="AM24" s="122">
        <f t="shared" si="4"/>
        <v>42249</v>
      </c>
      <c r="AN24" s="122">
        <f t="shared" si="4"/>
        <v>42250</v>
      </c>
      <c r="AO24" s="122">
        <f t="shared" si="4"/>
        <v>42251</v>
      </c>
      <c r="AP24" s="122">
        <f t="shared" si="4"/>
        <v>42252</v>
      </c>
      <c r="AQ24" s="68"/>
      <c r="AR24" s="69"/>
      <c r="AS24" s="69"/>
    </row>
    <row r="25" spans="1:45" ht="15">
      <c r="A25" s="63" t="s">
        <v>46</v>
      </c>
      <c r="B25" s="41"/>
      <c r="C25" s="41"/>
      <c r="D25" s="41"/>
      <c r="E25" s="41"/>
      <c r="F25" s="41"/>
      <c r="G25" s="41"/>
      <c r="H25" s="41"/>
      <c r="I25" s="41" t="s">
        <v>0</v>
      </c>
      <c r="J25" s="41" t="s">
        <v>0</v>
      </c>
      <c r="K25" s="41" t="s">
        <v>0</v>
      </c>
      <c r="L25" s="41" t="s">
        <v>0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 t="s">
        <v>2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53">
        <f>COUNTIF(B25:AP25,$AQ$3)*($AR$3+$AS$3/60)+COUNTIF(B25:AP25,$AQ$4)*($AR$4+$AS$4/60)+COUNTIF(B25:AP25,$AQ$5)*($AR$5+$AS$5/60)</f>
        <v>42</v>
      </c>
      <c r="AR25" s="54" t="str">
        <f>CONCATENATE(INT(AQ25)," hs. ",(MOD(INT(AQ25*60),60))," min.")</f>
        <v>42 hs. 0 min.</v>
      </c>
      <c r="AS25" s="55">
        <f>COUNTIF(B25:AP25,"*")</f>
        <v>5</v>
      </c>
    </row>
    <row r="26" spans="1:45" ht="15">
      <c r="A26" s="62">
        <f>DATE($R$7,9,1)</f>
        <v>42248</v>
      </c>
      <c r="B26" s="122">
        <f>(A26-WEEKDAY(A26,3))</f>
        <v>42247</v>
      </c>
      <c r="C26" s="122">
        <f t="shared" si="3"/>
        <v>42248</v>
      </c>
      <c r="D26" s="122">
        <f t="shared" si="4"/>
        <v>42249</v>
      </c>
      <c r="E26" s="122">
        <f t="shared" si="4"/>
        <v>42250</v>
      </c>
      <c r="F26" s="122">
        <f t="shared" si="4"/>
        <v>42251</v>
      </c>
      <c r="G26" s="122">
        <f t="shared" si="4"/>
        <v>42252</v>
      </c>
      <c r="H26" s="122">
        <f t="shared" si="4"/>
        <v>42253</v>
      </c>
      <c r="I26" s="122">
        <f t="shared" si="4"/>
        <v>42254</v>
      </c>
      <c r="J26" s="122">
        <f t="shared" si="4"/>
        <v>42255</v>
      </c>
      <c r="K26" s="122">
        <f t="shared" si="4"/>
        <v>42256</v>
      </c>
      <c r="L26" s="122">
        <f t="shared" si="4"/>
        <v>42257</v>
      </c>
      <c r="M26" s="122">
        <f t="shared" si="4"/>
        <v>42258</v>
      </c>
      <c r="N26" s="122">
        <f t="shared" si="4"/>
        <v>42259</v>
      </c>
      <c r="O26" s="122">
        <f t="shared" si="4"/>
        <v>42260</v>
      </c>
      <c r="P26" s="122">
        <f t="shared" si="4"/>
        <v>42261</v>
      </c>
      <c r="Q26" s="122">
        <f t="shared" si="4"/>
        <v>42262</v>
      </c>
      <c r="R26" s="122">
        <f t="shared" si="4"/>
        <v>42263</v>
      </c>
      <c r="S26" s="122">
        <f t="shared" si="4"/>
        <v>42264</v>
      </c>
      <c r="T26" s="122">
        <f t="shared" si="4"/>
        <v>42265</v>
      </c>
      <c r="U26" s="122">
        <f t="shared" si="4"/>
        <v>42266</v>
      </c>
      <c r="V26" s="122">
        <f t="shared" si="4"/>
        <v>42267</v>
      </c>
      <c r="W26" s="122">
        <f t="shared" si="4"/>
        <v>42268</v>
      </c>
      <c r="X26" s="122">
        <f t="shared" si="4"/>
        <v>42269</v>
      </c>
      <c r="Y26" s="122">
        <f t="shared" si="4"/>
        <v>42270</v>
      </c>
      <c r="Z26" s="122">
        <f t="shared" si="4"/>
        <v>42271</v>
      </c>
      <c r="AA26" s="122">
        <f t="shared" si="4"/>
        <v>42272</v>
      </c>
      <c r="AB26" s="122">
        <f t="shared" si="4"/>
        <v>42273</v>
      </c>
      <c r="AC26" s="122">
        <f t="shared" si="4"/>
        <v>42274</v>
      </c>
      <c r="AD26" s="122">
        <f t="shared" si="4"/>
        <v>42275</v>
      </c>
      <c r="AE26" s="122">
        <f t="shared" si="4"/>
        <v>42276</v>
      </c>
      <c r="AF26" s="122">
        <f t="shared" si="4"/>
        <v>42277</v>
      </c>
      <c r="AG26" s="122">
        <f t="shared" si="4"/>
        <v>42278</v>
      </c>
      <c r="AH26" s="122">
        <f t="shared" si="4"/>
        <v>42279</v>
      </c>
      <c r="AI26" s="122">
        <f>AH26+1</f>
        <v>42280</v>
      </c>
      <c r="AJ26" s="122">
        <f t="shared" si="4"/>
        <v>42281</v>
      </c>
      <c r="AK26" s="122">
        <f t="shared" si="4"/>
        <v>42282</v>
      </c>
      <c r="AL26" s="122">
        <f t="shared" si="4"/>
        <v>42283</v>
      </c>
      <c r="AM26" s="122">
        <f t="shared" si="4"/>
        <v>42284</v>
      </c>
      <c r="AN26" s="122">
        <f t="shared" si="4"/>
        <v>42285</v>
      </c>
      <c r="AO26" s="122">
        <f t="shared" si="4"/>
        <v>42286</v>
      </c>
      <c r="AP26" s="122">
        <f t="shared" si="4"/>
        <v>42287</v>
      </c>
      <c r="AQ26" s="68"/>
      <c r="AR26" s="69"/>
      <c r="AS26" s="69"/>
    </row>
    <row r="27" spans="1:45" ht="15">
      <c r="A27" s="63" t="s">
        <v>46</v>
      </c>
      <c r="B27" s="41"/>
      <c r="C27" s="41"/>
      <c r="D27" s="41"/>
      <c r="E27" s="41"/>
      <c r="F27" s="41"/>
      <c r="G27" s="41"/>
      <c r="H27" s="41"/>
      <c r="I27" s="41" t="s">
        <v>0</v>
      </c>
      <c r="J27" s="41" t="s">
        <v>0</v>
      </c>
      <c r="K27" s="41" t="s">
        <v>0</v>
      </c>
      <c r="L27" s="41" t="s">
        <v>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2</v>
      </c>
      <c r="Y27" s="41"/>
      <c r="Z27" s="41"/>
      <c r="AA27" s="41" t="s">
        <v>0</v>
      </c>
      <c r="AB27" s="41"/>
      <c r="AC27" s="41" t="s">
        <v>0</v>
      </c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53">
        <f>COUNTIF(B27:AP27,$AQ$3)*($AR$3+$AS$3/60)+COUNTIF(B27:AP27,$AQ$4)*($AR$4+$AS$4/60)+COUNTIF(B27:AP27,$AQ$5)*($AR$5+$AS$5/60)</f>
        <v>57</v>
      </c>
      <c r="AR27" s="54" t="str">
        <f>CONCATENATE(INT(AQ27)," hs. ",(MOD(INT(AQ27*60),60))," min.")</f>
        <v>57 hs. 0 min.</v>
      </c>
      <c r="AS27" s="55">
        <f>COUNTIF(B27:AP27,"*")</f>
        <v>7</v>
      </c>
    </row>
    <row r="28" spans="1:45" ht="15">
      <c r="A28" s="62">
        <f>DATE($R$7,10,1)</f>
        <v>42278</v>
      </c>
      <c r="B28" s="122">
        <f>(A28-WEEKDAY(A28,3))</f>
        <v>42275</v>
      </c>
      <c r="C28" s="122">
        <f aca="true" t="shared" si="5" ref="C28:AP28">B28+1</f>
        <v>42276</v>
      </c>
      <c r="D28" s="122">
        <f t="shared" si="5"/>
        <v>42277</v>
      </c>
      <c r="E28" s="122">
        <f t="shared" si="5"/>
        <v>42278</v>
      </c>
      <c r="F28" s="122">
        <f t="shared" si="5"/>
        <v>42279</v>
      </c>
      <c r="G28" s="122">
        <f t="shared" si="5"/>
        <v>42280</v>
      </c>
      <c r="H28" s="122">
        <f t="shared" si="5"/>
        <v>42281</v>
      </c>
      <c r="I28" s="122">
        <f t="shared" si="5"/>
        <v>42282</v>
      </c>
      <c r="J28" s="122">
        <f t="shared" si="5"/>
        <v>42283</v>
      </c>
      <c r="K28" s="122">
        <f t="shared" si="5"/>
        <v>42284</v>
      </c>
      <c r="L28" s="122">
        <f t="shared" si="5"/>
        <v>42285</v>
      </c>
      <c r="M28" s="122">
        <f t="shared" si="5"/>
        <v>42286</v>
      </c>
      <c r="N28" s="122">
        <f t="shared" si="5"/>
        <v>42287</v>
      </c>
      <c r="O28" s="122">
        <f t="shared" si="5"/>
        <v>42288</v>
      </c>
      <c r="P28" s="122">
        <f t="shared" si="5"/>
        <v>42289</v>
      </c>
      <c r="Q28" s="122">
        <f t="shared" si="5"/>
        <v>42290</v>
      </c>
      <c r="R28" s="122">
        <f t="shared" si="5"/>
        <v>42291</v>
      </c>
      <c r="S28" s="122">
        <f t="shared" si="5"/>
        <v>42292</v>
      </c>
      <c r="T28" s="122">
        <f t="shared" si="5"/>
        <v>42293</v>
      </c>
      <c r="U28" s="122">
        <f t="shared" si="5"/>
        <v>42294</v>
      </c>
      <c r="V28" s="122">
        <f t="shared" si="5"/>
        <v>42295</v>
      </c>
      <c r="W28" s="122">
        <f t="shared" si="5"/>
        <v>42296</v>
      </c>
      <c r="X28" s="122">
        <f t="shared" si="5"/>
        <v>42297</v>
      </c>
      <c r="Y28" s="122">
        <f t="shared" si="5"/>
        <v>42298</v>
      </c>
      <c r="Z28" s="122">
        <f t="shared" si="5"/>
        <v>42299</v>
      </c>
      <c r="AA28" s="122">
        <f t="shared" si="5"/>
        <v>42300</v>
      </c>
      <c r="AB28" s="122">
        <f t="shared" si="5"/>
        <v>42301</v>
      </c>
      <c r="AC28" s="122">
        <f t="shared" si="5"/>
        <v>42302</v>
      </c>
      <c r="AD28" s="122">
        <f t="shared" si="5"/>
        <v>42303</v>
      </c>
      <c r="AE28" s="122">
        <f t="shared" si="5"/>
        <v>42304</v>
      </c>
      <c r="AF28" s="122">
        <f t="shared" si="5"/>
        <v>42305</v>
      </c>
      <c r="AG28" s="122">
        <f t="shared" si="5"/>
        <v>42306</v>
      </c>
      <c r="AH28" s="122">
        <f t="shared" si="5"/>
        <v>42307</v>
      </c>
      <c r="AI28" s="122">
        <f>AH28+1</f>
        <v>42308</v>
      </c>
      <c r="AJ28" s="122">
        <f t="shared" si="5"/>
        <v>42309</v>
      </c>
      <c r="AK28" s="122">
        <f t="shared" si="5"/>
        <v>42310</v>
      </c>
      <c r="AL28" s="122">
        <f t="shared" si="5"/>
        <v>42311</v>
      </c>
      <c r="AM28" s="122">
        <f t="shared" si="5"/>
        <v>42312</v>
      </c>
      <c r="AN28" s="122">
        <f t="shared" si="5"/>
        <v>42313</v>
      </c>
      <c r="AO28" s="122">
        <f t="shared" si="5"/>
        <v>42314</v>
      </c>
      <c r="AP28" s="122">
        <f t="shared" si="5"/>
        <v>42315</v>
      </c>
      <c r="AQ28" s="68"/>
      <c r="AR28" s="69"/>
      <c r="AS28" s="69"/>
    </row>
    <row r="29" spans="1:45" ht="15">
      <c r="A29" s="63" t="s">
        <v>46</v>
      </c>
      <c r="B29" s="41"/>
      <c r="C29" s="41"/>
      <c r="D29" s="41"/>
      <c r="E29" s="41"/>
      <c r="F29" s="41"/>
      <c r="G29" s="41"/>
      <c r="H29" s="41"/>
      <c r="I29" s="41" t="s">
        <v>0</v>
      </c>
      <c r="J29" s="41" t="s">
        <v>0</v>
      </c>
      <c r="K29" s="41" t="s">
        <v>0</v>
      </c>
      <c r="L29" s="41" t="s">
        <v>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 t="s">
        <v>2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53">
        <f>COUNTIF(B29:AP29,$AQ$3)*($AR$3+$AS$3/60)+COUNTIF(B29:AP29,$AQ$4)*($AR$4+$AS$4/60)+COUNTIF(B29:AP29,$AQ$5)*($AR$5+$AS$5/60)</f>
        <v>42</v>
      </c>
      <c r="AR29" s="54" t="str">
        <f>CONCATENATE(INT(AQ29)," hs. ",(MOD(INT(AQ29*60),60))," min.")</f>
        <v>42 hs. 0 min.</v>
      </c>
      <c r="AS29" s="55">
        <f>COUNTIF(B29:AP29,"*")</f>
        <v>5</v>
      </c>
    </row>
    <row r="30" spans="1:45" ht="15">
      <c r="A30" s="62">
        <f>DATE($R$7,11,1)</f>
        <v>42309</v>
      </c>
      <c r="B30" s="122">
        <f>(A30-WEEKDAY(A30,3))</f>
        <v>42303</v>
      </c>
      <c r="C30" s="122">
        <f aca="true" t="shared" si="6" ref="C30:AP30">B30+1</f>
        <v>42304</v>
      </c>
      <c r="D30" s="122">
        <f t="shared" si="6"/>
        <v>42305</v>
      </c>
      <c r="E30" s="122">
        <f t="shared" si="6"/>
        <v>42306</v>
      </c>
      <c r="F30" s="122">
        <f t="shared" si="6"/>
        <v>42307</v>
      </c>
      <c r="G30" s="122">
        <f t="shared" si="6"/>
        <v>42308</v>
      </c>
      <c r="H30" s="122">
        <f t="shared" si="6"/>
        <v>42309</v>
      </c>
      <c r="I30" s="122">
        <f t="shared" si="6"/>
        <v>42310</v>
      </c>
      <c r="J30" s="122">
        <f t="shared" si="6"/>
        <v>42311</v>
      </c>
      <c r="K30" s="122">
        <f t="shared" si="6"/>
        <v>42312</v>
      </c>
      <c r="L30" s="122">
        <f t="shared" si="6"/>
        <v>42313</v>
      </c>
      <c r="M30" s="122">
        <f t="shared" si="6"/>
        <v>42314</v>
      </c>
      <c r="N30" s="122">
        <f t="shared" si="6"/>
        <v>42315</v>
      </c>
      <c r="O30" s="122">
        <f t="shared" si="6"/>
        <v>42316</v>
      </c>
      <c r="P30" s="122">
        <f t="shared" si="6"/>
        <v>42317</v>
      </c>
      <c r="Q30" s="122">
        <f t="shared" si="6"/>
        <v>42318</v>
      </c>
      <c r="R30" s="122">
        <f t="shared" si="6"/>
        <v>42319</v>
      </c>
      <c r="S30" s="122">
        <f t="shared" si="6"/>
        <v>42320</v>
      </c>
      <c r="T30" s="122">
        <f t="shared" si="6"/>
        <v>42321</v>
      </c>
      <c r="U30" s="122">
        <f t="shared" si="6"/>
        <v>42322</v>
      </c>
      <c r="V30" s="122">
        <f t="shared" si="6"/>
        <v>42323</v>
      </c>
      <c r="W30" s="122">
        <f t="shared" si="6"/>
        <v>42324</v>
      </c>
      <c r="X30" s="122">
        <f t="shared" si="6"/>
        <v>42325</v>
      </c>
      <c r="Y30" s="122">
        <f t="shared" si="6"/>
        <v>42326</v>
      </c>
      <c r="Z30" s="122">
        <f t="shared" si="6"/>
        <v>42327</v>
      </c>
      <c r="AA30" s="122">
        <f t="shared" si="6"/>
        <v>42328</v>
      </c>
      <c r="AB30" s="122">
        <f t="shared" si="6"/>
        <v>42329</v>
      </c>
      <c r="AC30" s="122">
        <f t="shared" si="6"/>
        <v>42330</v>
      </c>
      <c r="AD30" s="122">
        <f t="shared" si="6"/>
        <v>42331</v>
      </c>
      <c r="AE30" s="122">
        <f t="shared" si="6"/>
        <v>42332</v>
      </c>
      <c r="AF30" s="122">
        <f t="shared" si="6"/>
        <v>42333</v>
      </c>
      <c r="AG30" s="122">
        <f t="shared" si="6"/>
        <v>42334</v>
      </c>
      <c r="AH30" s="122">
        <f t="shared" si="6"/>
        <v>42335</v>
      </c>
      <c r="AI30" s="122">
        <f>AH30+1</f>
        <v>42336</v>
      </c>
      <c r="AJ30" s="122">
        <f t="shared" si="6"/>
        <v>42337</v>
      </c>
      <c r="AK30" s="122">
        <f t="shared" si="6"/>
        <v>42338</v>
      </c>
      <c r="AL30" s="122">
        <f t="shared" si="6"/>
        <v>42339</v>
      </c>
      <c r="AM30" s="122">
        <f t="shared" si="6"/>
        <v>42340</v>
      </c>
      <c r="AN30" s="122">
        <f t="shared" si="6"/>
        <v>42341</v>
      </c>
      <c r="AO30" s="122">
        <f t="shared" si="6"/>
        <v>42342</v>
      </c>
      <c r="AP30" s="122">
        <f t="shared" si="6"/>
        <v>42343</v>
      </c>
      <c r="AQ30" s="68"/>
      <c r="AR30" s="69"/>
      <c r="AS30" s="69"/>
    </row>
    <row r="31" spans="1:45" ht="15">
      <c r="A31" s="63" t="s">
        <v>46</v>
      </c>
      <c r="B31" s="41"/>
      <c r="C31" s="41"/>
      <c r="D31" s="41"/>
      <c r="E31" s="41"/>
      <c r="F31" s="41"/>
      <c r="G31" s="41"/>
      <c r="H31" s="41"/>
      <c r="I31" s="41" t="s">
        <v>0</v>
      </c>
      <c r="J31" s="41" t="s">
        <v>0</v>
      </c>
      <c r="K31" s="41" t="s">
        <v>0</v>
      </c>
      <c r="L31" s="41" t="s">
        <v>0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53">
        <f>COUNTIF(B31:AP31,$AQ$3)*($AR$3+$AS$3/60)+COUNTIF(B31:AP31,$AQ$4)*($AR$4+$AS$4/60)+COUNTIF(B31:AP31,$AQ$5)*($AR$5+$AS$5/60)</f>
        <v>42</v>
      </c>
      <c r="AR31" s="54" t="str">
        <f>CONCATENATE(INT(AQ31)," hs. ",(MOD(INT(AQ31*60),60))," min.")</f>
        <v>42 hs. 0 min.</v>
      </c>
      <c r="AS31" s="55">
        <f>COUNTIF(B31:AP31,"*")</f>
        <v>5</v>
      </c>
    </row>
    <row r="32" spans="1:45" ht="15">
      <c r="A32" s="62">
        <f>DATE($R$7,12,1)</f>
        <v>42339</v>
      </c>
      <c r="B32" s="122">
        <f>(A32-WEEKDAY(A32,3))</f>
        <v>42338</v>
      </c>
      <c r="C32" s="122">
        <f>B32+1</f>
        <v>42339</v>
      </c>
      <c r="D32" s="122">
        <f aca="true" t="shared" si="7" ref="D32:AP32">C32+1</f>
        <v>42340</v>
      </c>
      <c r="E32" s="122">
        <f t="shared" si="7"/>
        <v>42341</v>
      </c>
      <c r="F32" s="122">
        <f t="shared" si="7"/>
        <v>42342</v>
      </c>
      <c r="G32" s="122">
        <f t="shared" si="7"/>
        <v>42343</v>
      </c>
      <c r="H32" s="122">
        <f t="shared" si="7"/>
        <v>42344</v>
      </c>
      <c r="I32" s="122">
        <f t="shared" si="7"/>
        <v>42345</v>
      </c>
      <c r="J32" s="122">
        <f t="shared" si="7"/>
        <v>42346</v>
      </c>
      <c r="K32" s="122">
        <f t="shared" si="7"/>
        <v>42347</v>
      </c>
      <c r="L32" s="122">
        <f t="shared" si="7"/>
        <v>42348</v>
      </c>
      <c r="M32" s="122">
        <f t="shared" si="7"/>
        <v>42349</v>
      </c>
      <c r="N32" s="122">
        <f t="shared" si="7"/>
        <v>42350</v>
      </c>
      <c r="O32" s="122">
        <f t="shared" si="7"/>
        <v>42351</v>
      </c>
      <c r="P32" s="122">
        <f t="shared" si="7"/>
        <v>42352</v>
      </c>
      <c r="Q32" s="122">
        <f t="shared" si="7"/>
        <v>42353</v>
      </c>
      <c r="R32" s="122">
        <f t="shared" si="7"/>
        <v>42354</v>
      </c>
      <c r="S32" s="122">
        <f t="shared" si="7"/>
        <v>42355</v>
      </c>
      <c r="T32" s="122">
        <f t="shared" si="7"/>
        <v>42356</v>
      </c>
      <c r="U32" s="122">
        <f t="shared" si="7"/>
        <v>42357</v>
      </c>
      <c r="V32" s="122">
        <f t="shared" si="7"/>
        <v>42358</v>
      </c>
      <c r="W32" s="122">
        <f t="shared" si="7"/>
        <v>42359</v>
      </c>
      <c r="X32" s="122">
        <f t="shared" si="7"/>
        <v>42360</v>
      </c>
      <c r="Y32" s="122">
        <f t="shared" si="7"/>
        <v>42361</v>
      </c>
      <c r="Z32" s="122">
        <f t="shared" si="7"/>
        <v>42362</v>
      </c>
      <c r="AA32" s="122">
        <f t="shared" si="7"/>
        <v>42363</v>
      </c>
      <c r="AB32" s="122">
        <f t="shared" si="7"/>
        <v>42364</v>
      </c>
      <c r="AC32" s="122">
        <f t="shared" si="7"/>
        <v>42365</v>
      </c>
      <c r="AD32" s="122">
        <f t="shared" si="7"/>
        <v>42366</v>
      </c>
      <c r="AE32" s="122">
        <f t="shared" si="7"/>
        <v>42367</v>
      </c>
      <c r="AF32" s="122">
        <f t="shared" si="7"/>
        <v>42368</v>
      </c>
      <c r="AG32" s="122">
        <f t="shared" si="7"/>
        <v>42369</v>
      </c>
      <c r="AH32" s="122">
        <f t="shared" si="7"/>
        <v>42370</v>
      </c>
      <c r="AI32" s="122">
        <f>AH32+1</f>
        <v>42371</v>
      </c>
      <c r="AJ32" s="122">
        <f t="shared" si="7"/>
        <v>42372</v>
      </c>
      <c r="AK32" s="122">
        <f t="shared" si="7"/>
        <v>42373</v>
      </c>
      <c r="AL32" s="122">
        <f t="shared" si="7"/>
        <v>42374</v>
      </c>
      <c r="AM32" s="122">
        <f t="shared" si="7"/>
        <v>42375</v>
      </c>
      <c r="AN32" s="122">
        <f t="shared" si="7"/>
        <v>42376</v>
      </c>
      <c r="AO32" s="122">
        <f t="shared" si="7"/>
        <v>42377</v>
      </c>
      <c r="AP32" s="122">
        <f t="shared" si="7"/>
        <v>42378</v>
      </c>
      <c r="AQ32" s="68"/>
      <c r="AR32" s="69"/>
      <c r="AS32" s="69"/>
    </row>
    <row r="33" spans="1:45" ht="15">
      <c r="A33" s="63" t="s">
        <v>46</v>
      </c>
      <c r="B33" s="41"/>
      <c r="C33" s="41"/>
      <c r="D33" s="41"/>
      <c r="E33" s="41"/>
      <c r="F33" s="41"/>
      <c r="G33" s="41"/>
      <c r="H33" s="41"/>
      <c r="I33" s="41" t="s">
        <v>0</v>
      </c>
      <c r="J33" s="41" t="s">
        <v>0</v>
      </c>
      <c r="K33" s="41" t="s">
        <v>0</v>
      </c>
      <c r="L33" s="41" t="s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 t="s">
        <v>2</v>
      </c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53">
        <f>COUNTIF(B33:AP33,$AQ$3)*($AR$3+$AS$3/60)+COUNTIF(B33:AP33,$AQ$4)*($AR$4+$AS$4/60)+COUNTIF(B33:AP33,$AQ$5)*($AR$5+$AS$5/60)</f>
        <v>42</v>
      </c>
      <c r="AR33" s="54" t="str">
        <f>CONCATENATE(INT(AQ33)," hs. ",(MOD(INT(AQ33*60),60))," min.")</f>
        <v>42 hs. 0 min.</v>
      </c>
      <c r="AS33" s="55">
        <f>COUNTIF(B33:AP33,"*")</f>
        <v>5</v>
      </c>
    </row>
    <row r="34" spans="2:45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38"/>
      <c r="AQ34" s="38"/>
      <c r="AR34" s="38"/>
      <c r="AS34" s="38"/>
    </row>
  </sheetData>
  <sheetProtection sheet="1" selectLockedCells="1"/>
  <mergeCells count="23">
    <mergeCell ref="M1:R1"/>
    <mergeCell ref="AQ1:AS1"/>
    <mergeCell ref="AQ32:AS32"/>
    <mergeCell ref="AQ7:AS7"/>
    <mergeCell ref="AQ10:AS10"/>
    <mergeCell ref="AS8:AS9"/>
    <mergeCell ref="AR8:AR9"/>
    <mergeCell ref="AQ8:AQ9"/>
    <mergeCell ref="AQ22:AS22"/>
    <mergeCell ref="AQ12:AS12"/>
    <mergeCell ref="AQ14:AS14"/>
    <mergeCell ref="D3:AE3"/>
    <mergeCell ref="D4:AE4"/>
    <mergeCell ref="D2:E2"/>
    <mergeCell ref="C7:M7"/>
    <mergeCell ref="R7:W7"/>
    <mergeCell ref="AQ26:AS26"/>
    <mergeCell ref="AQ28:AS28"/>
    <mergeCell ref="AQ30:AS30"/>
    <mergeCell ref="AQ16:AS16"/>
    <mergeCell ref="AQ18:AS18"/>
    <mergeCell ref="AQ20:AS20"/>
    <mergeCell ref="AQ24:AS24"/>
  </mergeCells>
  <conditionalFormatting sqref="A2">
    <cfRule type="containsText" priority="289" dxfId="107" operator="containsText" stopIfTrue="1" text="domingo">
      <formula>NOT(ISERROR(SEARCH("domingo",A2)))</formula>
    </cfRule>
  </conditionalFormatting>
  <conditionalFormatting sqref="A3">
    <cfRule type="containsText" priority="285" dxfId="107" operator="containsText" stopIfTrue="1" text="domingo">
      <formula>NOT(ISERROR(SEARCH("domingo",A3)))</formula>
    </cfRule>
  </conditionalFormatting>
  <conditionalFormatting sqref="A5">
    <cfRule type="containsText" priority="281" dxfId="107" operator="containsText" stopIfTrue="1" text="domingo">
      <formula>NOT(ISERROR(SEARCH("domingo",A5)))</formula>
    </cfRule>
  </conditionalFormatting>
  <conditionalFormatting sqref="B14:AP14 B16:AP16">
    <cfRule type="expression" priority="242" dxfId="108" stopIfTrue="1">
      <formula>COUNTIF(Festivo,B14)&gt;0.9</formula>
    </cfRule>
    <cfRule type="expression" priority="243" dxfId="109" stopIfTrue="1">
      <formula>IF(WEEKDAY(B14)=1,TRUE,FALSE)</formula>
    </cfRule>
  </conditionalFormatting>
  <conditionalFormatting sqref="B14:AP14">
    <cfRule type="expression" priority="238" dxfId="110" stopIfTrue="1">
      <formula>NOT(MONTH(B14)=3)</formula>
    </cfRule>
  </conditionalFormatting>
  <conditionalFormatting sqref="B16:AP16">
    <cfRule type="expression" priority="230" dxfId="110" stopIfTrue="1">
      <formula>NOT(MONTH(B16)=4)</formula>
    </cfRule>
  </conditionalFormatting>
  <conditionalFormatting sqref="B18:AP18">
    <cfRule type="expression" priority="234" dxfId="110" stopIfTrue="1">
      <formula>NOT(MONTH(B18)=5)</formula>
    </cfRule>
    <cfRule type="expression" priority="235" dxfId="109" stopIfTrue="1">
      <formula>IF(WEEKDAY(B18)=1,TRUE,FALSE)</formula>
    </cfRule>
    <cfRule type="expression" priority="236" dxfId="108" stopIfTrue="1">
      <formula>COUNTIF(Festivo,B18)&gt;0.9</formula>
    </cfRule>
  </conditionalFormatting>
  <conditionalFormatting sqref="C22:AP22">
    <cfRule type="expression" priority="229" dxfId="111" stopIfTrue="1">
      <formula>NOT(MONTH(C22)=7)</formula>
    </cfRule>
  </conditionalFormatting>
  <conditionalFormatting sqref="C20:AP20">
    <cfRule type="expression" priority="228" dxfId="111" stopIfTrue="1">
      <formula>NOT(MONTH(C20)=6)</formula>
    </cfRule>
  </conditionalFormatting>
  <conditionalFormatting sqref="C26:AP26">
    <cfRule type="expression" priority="224" dxfId="111" stopIfTrue="1">
      <formula>NOT(MONTH(C26)=9)</formula>
    </cfRule>
  </conditionalFormatting>
  <conditionalFormatting sqref="B24:AP24">
    <cfRule type="expression" priority="223" dxfId="110" stopIfTrue="1">
      <formula>NOT(MONTH(B24)=8)</formula>
    </cfRule>
    <cfRule type="expression" priority="225" dxfId="109" stopIfTrue="1">
      <formula>IF(WEEKDAY(B24)=1,TRUE,FALSE)</formula>
    </cfRule>
    <cfRule type="expression" priority="226" dxfId="108" stopIfTrue="1">
      <formula>COUNTIF(Festivo,B24)&gt;0.9</formula>
    </cfRule>
  </conditionalFormatting>
  <conditionalFormatting sqref="C28:AP28">
    <cfRule type="expression" priority="222" dxfId="111" stopIfTrue="1">
      <formula>NOT(MONTH(C28)=10)</formula>
    </cfRule>
  </conditionalFormatting>
  <conditionalFormatting sqref="C30:AP30">
    <cfRule type="expression" priority="221" dxfId="111" stopIfTrue="1">
      <formula>NOT(MONTH(C30)=11)</formula>
    </cfRule>
  </conditionalFormatting>
  <conditionalFormatting sqref="B20:AP20">
    <cfRule type="expression" priority="217" dxfId="110" stopIfTrue="1">
      <formula>NOT(MONTH(B20)=6)</formula>
    </cfRule>
    <cfRule type="expression" priority="218" dxfId="109" stopIfTrue="1">
      <formula>IF(WEEKDAY(B20)=1,TRUE,FALSE)</formula>
    </cfRule>
    <cfRule type="expression" priority="219" dxfId="108" stopIfTrue="1">
      <formula>COUNTIF(Festivo,B20)&gt;0.9</formula>
    </cfRule>
  </conditionalFormatting>
  <conditionalFormatting sqref="B22:AP22">
    <cfRule type="expression" priority="214" dxfId="110" stopIfTrue="1">
      <formula>NOT(MONTH(B22)=7)</formula>
    </cfRule>
    <cfRule type="expression" priority="215" dxfId="109" stopIfTrue="1">
      <formula>IF(WEEKDAY(B22)=1,TRUE,FALSE)</formula>
    </cfRule>
    <cfRule type="expression" priority="216" dxfId="108" stopIfTrue="1">
      <formula>COUNTIF(Festivo,B22)&gt;0.9</formula>
    </cfRule>
  </conditionalFormatting>
  <conditionalFormatting sqref="B26:AP26">
    <cfRule type="expression" priority="211" dxfId="110" stopIfTrue="1">
      <formula>NOT(MONTH(B26)=9)</formula>
    </cfRule>
    <cfRule type="expression" priority="212" dxfId="109" stopIfTrue="1">
      <formula>IF(WEEKDAY(B26)=1,TRUE,FALSE)</formula>
    </cfRule>
    <cfRule type="expression" priority="213" dxfId="108" stopIfTrue="1">
      <formula>COUNTIF(Festivo,B26)&gt;0.9</formula>
    </cfRule>
  </conditionalFormatting>
  <conditionalFormatting sqref="B28:AP28">
    <cfRule type="expression" priority="208" dxfId="110" stopIfTrue="1">
      <formula>NOT(MONTH(B28)=10)</formula>
    </cfRule>
    <cfRule type="expression" priority="209" dxfId="109" stopIfTrue="1">
      <formula>IF(WEEKDAY(B28)=1,TRUE,FALSE)</formula>
    </cfRule>
    <cfRule type="expression" priority="210" dxfId="108" stopIfTrue="1">
      <formula>COUNTIF(Festivo,B28)&gt;0.9</formula>
    </cfRule>
  </conditionalFormatting>
  <conditionalFormatting sqref="B30:AP30">
    <cfRule type="expression" priority="205" dxfId="110" stopIfTrue="1">
      <formula>NOT(MONTH(B30)=11)</formula>
    </cfRule>
    <cfRule type="expression" priority="206" dxfId="109" stopIfTrue="1">
      <formula>IF(WEEKDAY(B30)=1,TRUE,FALSE)</formula>
    </cfRule>
    <cfRule type="expression" priority="207" dxfId="108" stopIfTrue="1">
      <formula>COUNTIF(Festivo,B30)&gt;0.9</formula>
    </cfRule>
  </conditionalFormatting>
  <conditionalFormatting sqref="B32:AP32">
    <cfRule type="expression" priority="198" dxfId="110" stopIfTrue="1">
      <formula>NOT(MONTH(B32)=12)</formula>
    </cfRule>
    <cfRule type="expression" priority="199" dxfId="109" stopIfTrue="1">
      <formula>IF(WEEKDAY(B32)=1,TRUE,FALSE)</formula>
    </cfRule>
    <cfRule type="expression" priority="200" dxfId="108" stopIfTrue="1">
      <formula>COUNTIF(Festivo,B32)&gt;0.9</formula>
    </cfRule>
  </conditionalFormatting>
  <conditionalFormatting sqref="B10:AP10">
    <cfRule type="expression" priority="290" dxfId="112" stopIfTrue="1">
      <formula>NOT(MONTH(B10)=1)</formula>
    </cfRule>
    <cfRule type="expression" priority="291" dxfId="109" stopIfTrue="1">
      <formula>IF(WEEKDAY(B10)=1,TRUE,FALSE)</formula>
    </cfRule>
    <cfRule type="expression" priority="292" dxfId="108" stopIfTrue="1">
      <formula>COUNTIF(Festivo,B10)&gt;0.9</formula>
    </cfRule>
  </conditionalFormatting>
  <conditionalFormatting sqref="B12:AP12">
    <cfRule type="expression" priority="101" dxfId="112" stopIfTrue="1">
      <formula>NOT(MONTH(B12)=2)</formula>
    </cfRule>
    <cfRule type="expression" priority="102" dxfId="109" stopIfTrue="1">
      <formula>IF(WEEKDAY(B12)=1,TRUE,FALSE)</formula>
    </cfRule>
    <cfRule type="expression" priority="103" dxfId="108" stopIfTrue="1">
      <formula>COUNTIF(Festivo,B12)&gt;0.9</formula>
    </cfRule>
  </conditionalFormatting>
  <conditionalFormatting sqref="AP11">
    <cfRule type="expression" priority="65" dxfId="113" stopIfTrue="1">
      <formula>NOT(MONTH(AP10)=2)</formula>
    </cfRule>
  </conditionalFormatting>
  <conditionalFormatting sqref="AP11">
    <cfRule type="expression" priority="64" dxfId="114" stopIfTrue="1">
      <formula>(MONTH(AP10)=2)</formula>
    </cfRule>
  </conditionalFormatting>
  <conditionalFormatting sqref="B11:AO11">
    <cfRule type="notContainsBlanks" priority="63" dxfId="115" stopIfTrue="1">
      <formula>LEN(TRIM(B11))&gt;0</formula>
    </cfRule>
  </conditionalFormatting>
  <conditionalFormatting sqref="B11:AO11">
    <cfRule type="expression" priority="293" dxfId="116" stopIfTrue="1">
      <formula>(MONTH(B10)=1)</formula>
    </cfRule>
  </conditionalFormatting>
  <conditionalFormatting sqref="B11:AP11">
    <cfRule type="expression" priority="61" dxfId="117" stopIfTrue="1">
      <formula>NOT(MONTH(B10)=1)</formula>
    </cfRule>
  </conditionalFormatting>
  <conditionalFormatting sqref="AP13">
    <cfRule type="expression" priority="60" dxfId="113" stopIfTrue="1">
      <formula>NOT(MONTH(AP12)=2)</formula>
    </cfRule>
  </conditionalFormatting>
  <conditionalFormatting sqref="AP13">
    <cfRule type="expression" priority="59" dxfId="114" stopIfTrue="1">
      <formula>(MONTH(AP12)=2)</formula>
    </cfRule>
  </conditionalFormatting>
  <conditionalFormatting sqref="B13:AO13">
    <cfRule type="notContainsBlanks" priority="58" dxfId="115" stopIfTrue="1">
      <formula>LEN(TRIM(B13))&gt;0</formula>
    </cfRule>
  </conditionalFormatting>
  <conditionalFormatting sqref="B13:AO13">
    <cfRule type="expression" priority="294" dxfId="116" stopIfTrue="1">
      <formula>(MONTH(B12)=2)</formula>
    </cfRule>
  </conditionalFormatting>
  <conditionalFormatting sqref="B13:AP13">
    <cfRule type="expression" priority="56" dxfId="117" stopIfTrue="1">
      <formula>NOT(MONTH(B12)=2)</formula>
    </cfRule>
  </conditionalFormatting>
  <conditionalFormatting sqref="AP15">
    <cfRule type="expression" priority="55" dxfId="113" stopIfTrue="1">
      <formula>NOT(MONTH(AP14)=2)</formula>
    </cfRule>
  </conditionalFormatting>
  <conditionalFormatting sqref="AP15">
    <cfRule type="expression" priority="54" dxfId="114" stopIfTrue="1">
      <formula>(MONTH(AP14)=2)</formula>
    </cfRule>
  </conditionalFormatting>
  <conditionalFormatting sqref="B15:AO15">
    <cfRule type="notContainsBlanks" priority="295" dxfId="115" stopIfTrue="1">
      <formula>LEN(TRIM(B15))&gt;0</formula>
    </cfRule>
  </conditionalFormatting>
  <conditionalFormatting sqref="B15:AO15">
    <cfRule type="expression" priority="296" dxfId="116" stopIfTrue="1">
      <formula>(MONTH(B14)=3)</formula>
    </cfRule>
  </conditionalFormatting>
  <conditionalFormatting sqref="B15:AP15">
    <cfRule type="expression" priority="51" dxfId="117" stopIfTrue="1">
      <formula>NOT(MONTH(B14)=3)</formula>
    </cfRule>
  </conditionalFormatting>
  <conditionalFormatting sqref="AP17">
    <cfRule type="expression" priority="50" dxfId="113" stopIfTrue="1">
      <formula>NOT(MONTH(AP16)=2)</formula>
    </cfRule>
  </conditionalFormatting>
  <conditionalFormatting sqref="AP17">
    <cfRule type="expression" priority="49" dxfId="114" stopIfTrue="1">
      <formula>(MONTH(AP16)=2)</formula>
    </cfRule>
  </conditionalFormatting>
  <conditionalFormatting sqref="B17:AO17">
    <cfRule type="notContainsBlanks" priority="48" dxfId="115" stopIfTrue="1">
      <formula>LEN(TRIM(B17))&gt;0</formula>
    </cfRule>
  </conditionalFormatting>
  <conditionalFormatting sqref="B17:AO17">
    <cfRule type="expression" priority="297" dxfId="116" stopIfTrue="1">
      <formula>(MONTH(B16)=4)</formula>
    </cfRule>
  </conditionalFormatting>
  <conditionalFormatting sqref="B17:AP17">
    <cfRule type="expression" priority="46" dxfId="117" stopIfTrue="1">
      <formula>NOT(MONTH(B16)=4)</formula>
    </cfRule>
  </conditionalFormatting>
  <conditionalFormatting sqref="AP19">
    <cfRule type="expression" priority="45" dxfId="113" stopIfTrue="1">
      <formula>NOT(MONTH(AP18)=2)</formula>
    </cfRule>
  </conditionalFormatting>
  <conditionalFormatting sqref="AP19">
    <cfRule type="expression" priority="44" dxfId="114" stopIfTrue="1">
      <formula>(MONTH(AP18)=2)</formula>
    </cfRule>
  </conditionalFormatting>
  <conditionalFormatting sqref="B19:AO19">
    <cfRule type="notContainsBlanks" priority="43" dxfId="115" stopIfTrue="1">
      <formula>LEN(TRIM(B19))&gt;0</formula>
    </cfRule>
  </conditionalFormatting>
  <conditionalFormatting sqref="B19:AO19">
    <cfRule type="expression" priority="298" dxfId="116" stopIfTrue="1">
      <formula>(MONTH(B18)=5)</formula>
    </cfRule>
  </conditionalFormatting>
  <conditionalFormatting sqref="B19:AP19">
    <cfRule type="expression" priority="41" dxfId="117" stopIfTrue="1">
      <formula>NOT(MONTH(B18)=5)</formula>
    </cfRule>
  </conditionalFormatting>
  <conditionalFormatting sqref="AP21">
    <cfRule type="expression" priority="40" dxfId="113" stopIfTrue="1">
      <formula>NOT(MONTH(AP20)=2)</formula>
    </cfRule>
  </conditionalFormatting>
  <conditionalFormatting sqref="AP21">
    <cfRule type="expression" priority="39" dxfId="114" stopIfTrue="1">
      <formula>(MONTH(AP20)=2)</formula>
    </cfRule>
  </conditionalFormatting>
  <conditionalFormatting sqref="B21:AO21">
    <cfRule type="notContainsBlanks" priority="38" dxfId="115" stopIfTrue="1">
      <formula>LEN(TRIM(B21))&gt;0</formula>
    </cfRule>
  </conditionalFormatting>
  <conditionalFormatting sqref="B21:AO21">
    <cfRule type="expression" priority="299" dxfId="116" stopIfTrue="1">
      <formula>(MONTH(B20)=6)</formula>
    </cfRule>
  </conditionalFormatting>
  <conditionalFormatting sqref="B21:AP21">
    <cfRule type="expression" priority="36" dxfId="117" stopIfTrue="1">
      <formula>NOT(MONTH(B20)=6)</formula>
    </cfRule>
  </conditionalFormatting>
  <conditionalFormatting sqref="AP23">
    <cfRule type="expression" priority="35" dxfId="113" stopIfTrue="1">
      <formula>NOT(MONTH(AP22)=2)</formula>
    </cfRule>
  </conditionalFormatting>
  <conditionalFormatting sqref="AP23">
    <cfRule type="expression" priority="34" dxfId="114" stopIfTrue="1">
      <formula>(MONTH(AP22)=2)</formula>
    </cfRule>
  </conditionalFormatting>
  <conditionalFormatting sqref="B23:AO23">
    <cfRule type="notContainsBlanks" priority="33" dxfId="115" stopIfTrue="1">
      <formula>LEN(TRIM(B23))&gt;0</formula>
    </cfRule>
  </conditionalFormatting>
  <conditionalFormatting sqref="B23:AO23">
    <cfRule type="expression" priority="300" dxfId="116" stopIfTrue="1">
      <formula>(MONTH(B22)=7)</formula>
    </cfRule>
  </conditionalFormatting>
  <conditionalFormatting sqref="B23:AP23">
    <cfRule type="expression" priority="31" dxfId="117" stopIfTrue="1">
      <formula>NOT(MONTH(B22)=7)</formula>
    </cfRule>
  </conditionalFormatting>
  <conditionalFormatting sqref="AP25">
    <cfRule type="expression" priority="30" dxfId="113" stopIfTrue="1">
      <formula>NOT(MONTH(AP24)=2)</formula>
    </cfRule>
  </conditionalFormatting>
  <conditionalFormatting sqref="AP25">
    <cfRule type="expression" priority="29" dxfId="114" stopIfTrue="1">
      <formula>(MONTH(AP24)=2)</formula>
    </cfRule>
  </conditionalFormatting>
  <conditionalFormatting sqref="B25:AO25">
    <cfRule type="notContainsBlanks" priority="28" dxfId="115" stopIfTrue="1">
      <formula>LEN(TRIM(B25))&gt;0</formula>
    </cfRule>
  </conditionalFormatting>
  <conditionalFormatting sqref="B25:AO25">
    <cfRule type="expression" priority="301" dxfId="116" stopIfTrue="1">
      <formula>(MONTH(B24)=8)</formula>
    </cfRule>
  </conditionalFormatting>
  <conditionalFormatting sqref="B25:AP25">
    <cfRule type="expression" priority="26" dxfId="117" stopIfTrue="1">
      <formula>NOT(MONTH(B24)=8)</formula>
    </cfRule>
  </conditionalFormatting>
  <conditionalFormatting sqref="AP27">
    <cfRule type="expression" priority="25" dxfId="113" stopIfTrue="1">
      <formula>NOT(MONTH(AP26)=2)</formula>
    </cfRule>
  </conditionalFormatting>
  <conditionalFormatting sqref="AP27">
    <cfRule type="expression" priority="24" dxfId="114" stopIfTrue="1">
      <formula>(MONTH(AP26)=2)</formula>
    </cfRule>
  </conditionalFormatting>
  <conditionalFormatting sqref="B27:AO27">
    <cfRule type="notContainsBlanks" priority="23" dxfId="115" stopIfTrue="1">
      <formula>LEN(TRIM(B27))&gt;0</formula>
    </cfRule>
  </conditionalFormatting>
  <conditionalFormatting sqref="B27:AO27">
    <cfRule type="expression" priority="302" dxfId="116" stopIfTrue="1">
      <formula>(MONTH(B26)=9)</formula>
    </cfRule>
  </conditionalFormatting>
  <conditionalFormatting sqref="B27:AP27">
    <cfRule type="expression" priority="21" dxfId="117" stopIfTrue="1">
      <formula>NOT(MONTH(B26)=9)</formula>
    </cfRule>
  </conditionalFormatting>
  <conditionalFormatting sqref="AP29">
    <cfRule type="expression" priority="20" dxfId="113" stopIfTrue="1">
      <formula>NOT(MONTH(AP28)=2)</formula>
    </cfRule>
  </conditionalFormatting>
  <conditionalFormatting sqref="AP29">
    <cfRule type="expression" priority="19" dxfId="114" stopIfTrue="1">
      <formula>(MONTH(AP28)=2)</formula>
    </cfRule>
  </conditionalFormatting>
  <conditionalFormatting sqref="B29:AO29">
    <cfRule type="notContainsBlanks" priority="18" dxfId="115" stopIfTrue="1">
      <formula>LEN(TRIM(B29))&gt;0</formula>
    </cfRule>
  </conditionalFormatting>
  <conditionalFormatting sqref="B29:AO29">
    <cfRule type="expression" priority="303" dxfId="116" stopIfTrue="1">
      <formula>(MONTH(B28)=10)</formula>
    </cfRule>
  </conditionalFormatting>
  <conditionalFormatting sqref="B29:AP29">
    <cfRule type="expression" priority="16" dxfId="117" stopIfTrue="1">
      <formula>NOT(MONTH(B28)=10)</formula>
    </cfRule>
  </conditionalFormatting>
  <conditionalFormatting sqref="AP31">
    <cfRule type="expression" priority="15" dxfId="113" stopIfTrue="1">
      <formula>NOT(MONTH(AP30)=2)</formula>
    </cfRule>
  </conditionalFormatting>
  <conditionalFormatting sqref="AP31">
    <cfRule type="expression" priority="14" dxfId="114" stopIfTrue="1">
      <formula>(MONTH(AP30)=2)</formula>
    </cfRule>
  </conditionalFormatting>
  <conditionalFormatting sqref="B31:AO31">
    <cfRule type="notContainsBlanks" priority="13" dxfId="115" stopIfTrue="1">
      <formula>LEN(TRIM(B31))&gt;0</formula>
    </cfRule>
  </conditionalFormatting>
  <conditionalFormatting sqref="B31:AO31">
    <cfRule type="expression" priority="304" dxfId="116" stopIfTrue="1">
      <formula>(MONTH(B30)=11)</formula>
    </cfRule>
  </conditionalFormatting>
  <conditionalFormatting sqref="B31:AP31">
    <cfRule type="expression" priority="11" dxfId="117" stopIfTrue="1">
      <formula>NOT(MONTH(B30)=11)</formula>
    </cfRule>
  </conditionalFormatting>
  <conditionalFormatting sqref="AP33">
    <cfRule type="expression" priority="5" dxfId="113" stopIfTrue="1">
      <formula>NOT(MONTH(AP32)=2)</formula>
    </cfRule>
  </conditionalFormatting>
  <conditionalFormatting sqref="AP33">
    <cfRule type="expression" priority="4" dxfId="114" stopIfTrue="1">
      <formula>(MONTH(AP32)=2)</formula>
    </cfRule>
  </conditionalFormatting>
  <conditionalFormatting sqref="B33:AO33">
    <cfRule type="notContainsBlanks" priority="3" dxfId="115" stopIfTrue="1">
      <formula>LEN(TRIM(B33))&gt;0</formula>
    </cfRule>
  </conditionalFormatting>
  <conditionalFormatting sqref="B33:AO33">
    <cfRule type="expression" priority="305" dxfId="116" stopIfTrue="1">
      <formula>(MONTH(B32)=12)</formula>
    </cfRule>
  </conditionalFormatting>
  <conditionalFormatting sqref="B33:AP33">
    <cfRule type="expression" priority="1" dxfId="117" stopIfTrue="1">
      <formula>NOT(MONTH(B32)=12)</formula>
    </cfRule>
  </conditionalFormatting>
  <dataValidations count="4">
    <dataValidation type="whole" operator="equal" allowBlank="1" showInputMessage="1" showErrorMessage="1" sqref="O5">
      <formula1>4444</formula1>
    </dataValidation>
    <dataValidation operator="equal" allowBlank="1" showInputMessage="1" showErrorMessage="1" sqref="A10:A33"/>
    <dataValidation errorStyle="information" allowBlank="1" showInputMessage="1" showErrorMessage="1" sqref="F8 R7"/>
    <dataValidation type="list" allowBlank="1" showInputMessage="1" showErrorMessage="1" sqref="B31:AP31 B33:AP33 B11:AP11 B13:AP13 B17:AP17 B19:AP19 B21:AP21 B23:AP23 B25:AP25 B27:AP27 B29:AP29 B15:AP15">
      <formula1>$AQ$3:$AQ$6</formula1>
    </dataValidation>
  </dataValidations>
  <hyperlinks>
    <hyperlink ref="M1" r:id="rId1" display="Plantillas en Excelgratis"/>
  </hyperlinks>
  <printOptions/>
  <pageMargins left="0.7" right="0.7" top="0.75" bottom="0.75" header="0.3" footer="0.3"/>
  <pageSetup horizontalDpi="600" verticalDpi="600" orientation="portrait" paperSize="9" r:id="rId3"/>
  <ignoredErrors>
    <ignoredError sqref="A4" formula="1" unlockedFormula="1"/>
    <ignoredError sqref="A2:A3 A5:A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7"/>
  <sheetViews>
    <sheetView zoomScalePageLayoutView="0" workbookViewId="0" topLeftCell="A1">
      <selection activeCell="U15" sqref="U15"/>
    </sheetView>
  </sheetViews>
  <sheetFormatPr defaultColWidth="11.421875" defaultRowHeight="15"/>
  <cols>
    <col min="1" max="1" width="13.28125" style="1" customWidth="1"/>
    <col min="2" max="42" width="4.28125" style="0" customWidth="1"/>
    <col min="43" max="43" width="3.421875" style="0" customWidth="1"/>
    <col min="44" max="44" width="11.421875" style="2" customWidth="1"/>
    <col min="45" max="45" width="13.7109375" style="1" customWidth="1"/>
    <col min="46" max="46" width="10.57421875" style="0" customWidth="1"/>
  </cols>
  <sheetData>
    <row r="1" spans="2:46" ht="15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N1" s="3"/>
      <c r="O1" s="5"/>
      <c r="W1" s="2"/>
      <c r="X1" s="1"/>
      <c r="AR1" s="28" t="s">
        <v>36</v>
      </c>
      <c r="AS1" s="29" t="s">
        <v>37</v>
      </c>
      <c r="AT1" s="30" t="s">
        <v>39</v>
      </c>
    </row>
    <row r="2" spans="2:46" ht="15" customHeight="1">
      <c r="B2" s="95" t="s">
        <v>45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X2" s="98" t="s">
        <v>42</v>
      </c>
      <c r="Y2" s="99"/>
      <c r="Z2" s="99"/>
      <c r="AA2" s="99"/>
      <c r="AB2" s="99"/>
      <c r="AC2" s="99"/>
      <c r="AH2" s="17"/>
      <c r="AI2" s="100" t="s">
        <v>44</v>
      </c>
      <c r="AJ2" s="100"/>
      <c r="AK2" s="100"/>
      <c r="AL2" s="100"/>
      <c r="AM2" s="100"/>
      <c r="AN2" s="100"/>
      <c r="AO2" s="100"/>
      <c r="AP2" s="99"/>
      <c r="AR2" s="27" t="s">
        <v>0</v>
      </c>
      <c r="AS2" s="19">
        <v>7</v>
      </c>
      <c r="AT2" s="19">
        <v>30</v>
      </c>
    </row>
    <row r="3" spans="2:61" ht="16.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3"/>
      <c r="O3" s="5"/>
      <c r="X3" s="32" t="s">
        <v>32</v>
      </c>
      <c r="Y3" s="101" t="s">
        <v>33</v>
      </c>
      <c r="Z3" s="102"/>
      <c r="AA3" s="102"/>
      <c r="AB3" s="102"/>
      <c r="AI3" s="99"/>
      <c r="AJ3" s="99"/>
      <c r="AK3" s="99"/>
      <c r="AL3" s="99"/>
      <c r="AM3" s="99"/>
      <c r="AN3" s="99"/>
      <c r="AO3" s="99"/>
      <c r="AP3" s="99"/>
      <c r="AR3" s="27" t="s">
        <v>1</v>
      </c>
      <c r="AS3" s="19">
        <v>7</v>
      </c>
      <c r="AT3" s="19">
        <v>30</v>
      </c>
      <c r="BG3" s="2"/>
      <c r="BI3" s="1"/>
    </row>
    <row r="4" spans="2:61" ht="16.5" thickBot="1" thickTop="1">
      <c r="B4" s="103" t="s">
        <v>34</v>
      </c>
      <c r="C4" s="104"/>
      <c r="D4" s="104"/>
      <c r="E4" s="105"/>
      <c r="F4" s="10"/>
      <c r="G4" s="10"/>
      <c r="H4" s="10"/>
      <c r="I4" s="10"/>
      <c r="J4" s="10"/>
      <c r="K4" s="10"/>
      <c r="M4" s="106" t="s">
        <v>35</v>
      </c>
      <c r="N4" s="107"/>
      <c r="O4" s="107"/>
      <c r="P4" s="107"/>
      <c r="R4" s="17"/>
      <c r="S4" s="17"/>
      <c r="T4" s="17"/>
      <c r="X4" s="33" t="s">
        <v>32</v>
      </c>
      <c r="Y4" s="108" t="s">
        <v>31</v>
      </c>
      <c r="Z4" s="109"/>
      <c r="AA4" s="109"/>
      <c r="AB4" s="109"/>
      <c r="AR4" s="27" t="s">
        <v>2</v>
      </c>
      <c r="AS4" s="19">
        <v>12</v>
      </c>
      <c r="AT4" s="19">
        <v>0</v>
      </c>
      <c r="BG4" s="2"/>
      <c r="BI4" s="1"/>
    </row>
    <row r="5" spans="2:74" ht="17.25" customHeight="1" thickBot="1" thickTop="1">
      <c r="B5" s="111"/>
      <c r="C5" s="112"/>
      <c r="D5" s="112"/>
      <c r="E5" s="112"/>
      <c r="F5" s="113">
        <v>2015</v>
      </c>
      <c r="G5" s="114"/>
      <c r="H5" s="114"/>
      <c r="I5" s="114"/>
      <c r="J5" s="115"/>
      <c r="K5" s="10"/>
      <c r="M5" s="15">
        <v>1</v>
      </c>
      <c r="N5" s="16"/>
      <c r="O5" s="16"/>
      <c r="P5" s="16"/>
      <c r="Q5" s="116">
        <f>DATE(F5,M5,1)</f>
        <v>42005</v>
      </c>
      <c r="R5" s="117"/>
      <c r="S5" s="117"/>
      <c r="T5" s="118"/>
      <c r="AR5" s="31"/>
      <c r="AS5" s="31"/>
      <c r="AT5" s="31"/>
      <c r="AU5" s="31"/>
      <c r="AV5" s="31"/>
      <c r="AW5" s="26"/>
      <c r="AX5" s="18"/>
      <c r="AY5" s="18"/>
      <c r="AZ5" s="18"/>
      <c r="BA5" s="18"/>
      <c r="BF5" s="1"/>
      <c r="BT5" s="2"/>
      <c r="BV5" t="s">
        <v>31</v>
      </c>
    </row>
    <row r="6" spans="1:46" ht="12" customHeight="1" thickTop="1">
      <c r="A6" s="23"/>
      <c r="B6" s="24">
        <f>B7</f>
        <v>42002</v>
      </c>
      <c r="C6" s="24">
        <f aca="true" t="shared" si="0" ref="C6:AP6">C7</f>
        <v>42003</v>
      </c>
      <c r="D6" s="24">
        <f t="shared" si="0"/>
        <v>42004</v>
      </c>
      <c r="E6" s="24">
        <f t="shared" si="0"/>
        <v>42005</v>
      </c>
      <c r="F6" s="24">
        <f t="shared" si="0"/>
        <v>42006</v>
      </c>
      <c r="G6" s="24">
        <f t="shared" si="0"/>
        <v>42007</v>
      </c>
      <c r="H6" s="24">
        <f t="shared" si="0"/>
        <v>42008</v>
      </c>
      <c r="I6" s="24">
        <f t="shared" si="0"/>
        <v>42009</v>
      </c>
      <c r="J6" s="24">
        <f t="shared" si="0"/>
        <v>42010</v>
      </c>
      <c r="K6" s="24">
        <f t="shared" si="0"/>
        <v>42011</v>
      </c>
      <c r="L6" s="24">
        <f t="shared" si="0"/>
        <v>42012</v>
      </c>
      <c r="M6" s="24">
        <f t="shared" si="0"/>
        <v>42013</v>
      </c>
      <c r="N6" s="24">
        <f t="shared" si="0"/>
        <v>42014</v>
      </c>
      <c r="O6" s="24">
        <f t="shared" si="0"/>
        <v>42015</v>
      </c>
      <c r="P6" s="24">
        <f t="shared" si="0"/>
        <v>42016</v>
      </c>
      <c r="Q6" s="24">
        <f t="shared" si="0"/>
        <v>42017</v>
      </c>
      <c r="R6" s="24">
        <f t="shared" si="0"/>
        <v>42018</v>
      </c>
      <c r="S6" s="24">
        <f t="shared" si="0"/>
        <v>42019</v>
      </c>
      <c r="T6" s="24">
        <f t="shared" si="0"/>
        <v>42020</v>
      </c>
      <c r="U6" s="24">
        <f t="shared" si="0"/>
        <v>42021</v>
      </c>
      <c r="V6" s="24">
        <f t="shared" si="0"/>
        <v>42022</v>
      </c>
      <c r="W6" s="24">
        <f t="shared" si="0"/>
        <v>42023</v>
      </c>
      <c r="X6" s="24">
        <f t="shared" si="0"/>
        <v>42024</v>
      </c>
      <c r="Y6" s="24">
        <f t="shared" si="0"/>
        <v>42025</v>
      </c>
      <c r="Z6" s="24">
        <f t="shared" si="0"/>
        <v>42026</v>
      </c>
      <c r="AA6" s="25">
        <f t="shared" si="0"/>
        <v>42027</v>
      </c>
      <c r="AB6" s="25">
        <f t="shared" si="0"/>
        <v>42028</v>
      </c>
      <c r="AC6" s="25">
        <f t="shared" si="0"/>
        <v>42029</v>
      </c>
      <c r="AD6" s="25">
        <f t="shared" si="0"/>
        <v>42030</v>
      </c>
      <c r="AE6" s="25">
        <f t="shared" si="0"/>
        <v>42031</v>
      </c>
      <c r="AF6" s="25">
        <f t="shared" si="0"/>
        <v>42032</v>
      </c>
      <c r="AG6" s="25">
        <f t="shared" si="0"/>
        <v>42033</v>
      </c>
      <c r="AH6" s="25">
        <f t="shared" si="0"/>
        <v>42034</v>
      </c>
      <c r="AI6" s="25">
        <f t="shared" si="0"/>
        <v>42035</v>
      </c>
      <c r="AJ6" s="25">
        <f t="shared" si="0"/>
        <v>42036</v>
      </c>
      <c r="AK6" s="25">
        <f t="shared" si="0"/>
        <v>42037</v>
      </c>
      <c r="AL6" s="25">
        <f t="shared" si="0"/>
        <v>42038</v>
      </c>
      <c r="AM6" s="25">
        <f t="shared" si="0"/>
        <v>42039</v>
      </c>
      <c r="AN6" s="25">
        <f t="shared" si="0"/>
        <v>42040</v>
      </c>
      <c r="AO6" s="25">
        <f t="shared" si="0"/>
        <v>42041</v>
      </c>
      <c r="AP6" s="25">
        <f t="shared" si="0"/>
        <v>42042</v>
      </c>
      <c r="AQ6" s="119"/>
      <c r="AR6" s="120" t="s">
        <v>38</v>
      </c>
      <c r="AS6" s="93" t="s">
        <v>40</v>
      </c>
      <c r="AT6" s="21" t="s">
        <v>31</v>
      </c>
    </row>
    <row r="7" spans="1:46" ht="15">
      <c r="A7" s="22" t="s">
        <v>43</v>
      </c>
      <c r="B7" s="6">
        <f>($Q$5-WEEKDAY($Q$5,3))</f>
        <v>42002</v>
      </c>
      <c r="C7" s="6">
        <f>B7+1</f>
        <v>42003</v>
      </c>
      <c r="D7" s="6">
        <f aca="true" t="shared" si="1" ref="D7:AP7">C7+1</f>
        <v>42004</v>
      </c>
      <c r="E7" s="6">
        <f t="shared" si="1"/>
        <v>42005</v>
      </c>
      <c r="F7" s="6">
        <f t="shared" si="1"/>
        <v>42006</v>
      </c>
      <c r="G7" s="6">
        <f t="shared" si="1"/>
        <v>42007</v>
      </c>
      <c r="H7" s="6">
        <f t="shared" si="1"/>
        <v>42008</v>
      </c>
      <c r="I7" s="6">
        <f t="shared" si="1"/>
        <v>42009</v>
      </c>
      <c r="J7" s="6">
        <f t="shared" si="1"/>
        <v>42010</v>
      </c>
      <c r="K7" s="6">
        <f t="shared" si="1"/>
        <v>42011</v>
      </c>
      <c r="L7" s="6">
        <f t="shared" si="1"/>
        <v>42012</v>
      </c>
      <c r="M7" s="6">
        <f>L7+1</f>
        <v>42013</v>
      </c>
      <c r="N7" s="6">
        <f t="shared" si="1"/>
        <v>42014</v>
      </c>
      <c r="O7" s="6">
        <f>N7+1</f>
        <v>42015</v>
      </c>
      <c r="P7" s="6">
        <f>O7+1</f>
        <v>42016</v>
      </c>
      <c r="Q7" s="6">
        <f t="shared" si="1"/>
        <v>42017</v>
      </c>
      <c r="R7" s="6">
        <f t="shared" si="1"/>
        <v>42018</v>
      </c>
      <c r="S7" s="6">
        <f t="shared" si="1"/>
        <v>42019</v>
      </c>
      <c r="T7" s="6">
        <f t="shared" si="1"/>
        <v>42020</v>
      </c>
      <c r="U7" s="6">
        <f t="shared" si="1"/>
        <v>42021</v>
      </c>
      <c r="V7" s="6">
        <f t="shared" si="1"/>
        <v>42022</v>
      </c>
      <c r="W7" s="6">
        <f t="shared" si="1"/>
        <v>42023</v>
      </c>
      <c r="X7" s="6">
        <f t="shared" si="1"/>
        <v>42024</v>
      </c>
      <c r="Y7" s="6">
        <f t="shared" si="1"/>
        <v>42025</v>
      </c>
      <c r="Z7" s="6">
        <f t="shared" si="1"/>
        <v>42026</v>
      </c>
      <c r="AA7" s="6">
        <f t="shared" si="1"/>
        <v>42027</v>
      </c>
      <c r="AB7" s="6">
        <f t="shared" si="1"/>
        <v>42028</v>
      </c>
      <c r="AC7" s="6">
        <f t="shared" si="1"/>
        <v>42029</v>
      </c>
      <c r="AD7" s="6">
        <f>AC7+1</f>
        <v>42030</v>
      </c>
      <c r="AE7" s="6">
        <f t="shared" si="1"/>
        <v>42031</v>
      </c>
      <c r="AF7" s="6">
        <f t="shared" si="1"/>
        <v>42032</v>
      </c>
      <c r="AG7" s="6">
        <f t="shared" si="1"/>
        <v>42033</v>
      </c>
      <c r="AH7" s="6">
        <f t="shared" si="1"/>
        <v>42034</v>
      </c>
      <c r="AI7" s="6">
        <f t="shared" si="1"/>
        <v>42035</v>
      </c>
      <c r="AJ7" s="6">
        <f>AI7+1</f>
        <v>42036</v>
      </c>
      <c r="AK7" s="6">
        <f t="shared" si="1"/>
        <v>42037</v>
      </c>
      <c r="AL7" s="6">
        <f t="shared" si="1"/>
        <v>42038</v>
      </c>
      <c r="AM7" s="6">
        <f t="shared" si="1"/>
        <v>42039</v>
      </c>
      <c r="AN7" s="6">
        <f t="shared" si="1"/>
        <v>42040</v>
      </c>
      <c r="AO7" s="6">
        <f t="shared" si="1"/>
        <v>42041</v>
      </c>
      <c r="AP7" s="6">
        <f t="shared" si="1"/>
        <v>42042</v>
      </c>
      <c r="AQ7" s="119"/>
      <c r="AR7" s="121"/>
      <c r="AS7" s="94"/>
      <c r="AT7" s="8">
        <f>DATE($F$5,1,1)</f>
        <v>42005</v>
      </c>
    </row>
    <row r="8" spans="1:46" ht="15">
      <c r="A8" s="20" t="s">
        <v>3</v>
      </c>
      <c r="B8" s="14"/>
      <c r="C8" s="14"/>
      <c r="D8" s="14"/>
      <c r="E8" s="14" t="s">
        <v>0</v>
      </c>
      <c r="F8" s="14"/>
      <c r="G8" s="14"/>
      <c r="H8" s="14" t="s">
        <v>2</v>
      </c>
      <c r="I8" s="14"/>
      <c r="J8" s="14" t="s">
        <v>2</v>
      </c>
      <c r="K8" s="14"/>
      <c r="L8" s="14"/>
      <c r="M8" s="14"/>
      <c r="N8" s="14"/>
      <c r="O8" s="14" t="s">
        <v>0</v>
      </c>
      <c r="P8" s="14"/>
      <c r="Q8" s="14" t="s">
        <v>0</v>
      </c>
      <c r="R8" s="14"/>
      <c r="S8" s="14" t="s">
        <v>1</v>
      </c>
      <c r="T8" s="14" t="s">
        <v>2</v>
      </c>
      <c r="U8" s="14"/>
      <c r="V8" s="14"/>
      <c r="W8" s="14" t="s">
        <v>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19"/>
      <c r="AR8" s="11">
        <f aca="true" t="shared" si="2" ref="AR8:AR35">COUNTIF(B8:AP8,$AR$2)*($AS$2+$AT$2/60)+COUNTIF(B8:AP8,$AR$3)*($AS$3+$AT$3/60)+COUNTIF(B8:AP8,$AR$4)*($AS$4+$AT$4/60)</f>
        <v>73.5</v>
      </c>
      <c r="AS8" s="13" t="str">
        <f>CONCATENATE(INT(AR8)," hs. ",(MOD(INT(AR8*60),60))," min.")</f>
        <v>73 hs. 30 min.</v>
      </c>
      <c r="AT8" s="8">
        <f>DATE($F$5,1,6)</f>
        <v>42010</v>
      </c>
    </row>
    <row r="9" spans="1:46" ht="15">
      <c r="A9" s="20" t="s">
        <v>4</v>
      </c>
      <c r="B9" s="14"/>
      <c r="C9" s="14"/>
      <c r="D9" s="14"/>
      <c r="E9" s="14" t="s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 t="s">
        <v>41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19"/>
      <c r="AR9" s="11">
        <f t="shared" si="2"/>
        <v>15</v>
      </c>
      <c r="AS9" s="13" t="str">
        <f aca="true" t="shared" si="3" ref="AS9:AS35">CONCATENATE(INT(AR9)," hs. ",(MOD(INT(AR9*60),60))," min.")</f>
        <v>15 hs. 0 min.</v>
      </c>
      <c r="AT9" s="8">
        <f>DOLLAR(("4/"&amp;$F$5)/7+MOD(19*MOD($F$5,19)-7,30)*14%,)*7-8</f>
        <v>42097</v>
      </c>
    </row>
    <row r="10" spans="1:46" ht="15">
      <c r="A10" s="20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19"/>
      <c r="AR10" s="11">
        <f t="shared" si="2"/>
        <v>0</v>
      </c>
      <c r="AS10" s="13" t="str">
        <f t="shared" si="3"/>
        <v>0 hs. 0 min.</v>
      </c>
      <c r="AT10" s="8">
        <f>DATE($F$5,8,15)</f>
        <v>42231</v>
      </c>
    </row>
    <row r="11" spans="1:46" ht="15">
      <c r="A11" s="20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19"/>
      <c r="AR11" s="11">
        <f t="shared" si="2"/>
        <v>0</v>
      </c>
      <c r="AS11" s="13" t="str">
        <f t="shared" si="3"/>
        <v>0 hs. 0 min.</v>
      </c>
      <c r="AT11" s="8">
        <f>DATE($F$5,10,12)</f>
        <v>42289</v>
      </c>
    </row>
    <row r="12" spans="1:46" ht="15">
      <c r="A12" s="20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19"/>
      <c r="AR12" s="11">
        <f t="shared" si="2"/>
        <v>0</v>
      </c>
      <c r="AS12" s="13" t="str">
        <f t="shared" si="3"/>
        <v>0 hs. 0 min.</v>
      </c>
      <c r="AT12" s="8">
        <f>DATE($F$5,11,1)</f>
        <v>42309</v>
      </c>
    </row>
    <row r="13" spans="1:46" ht="15">
      <c r="A13" s="20" t="s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19"/>
      <c r="AR13" s="11">
        <f t="shared" si="2"/>
        <v>0</v>
      </c>
      <c r="AS13" s="13" t="str">
        <f t="shared" si="3"/>
        <v>0 hs. 0 min.</v>
      </c>
      <c r="AT13" s="8">
        <f>DATE($F$5,12,6)</f>
        <v>42344</v>
      </c>
    </row>
    <row r="14" spans="1:46" ht="15">
      <c r="A14" s="20" t="s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19"/>
      <c r="AR14" s="11">
        <f t="shared" si="2"/>
        <v>0</v>
      </c>
      <c r="AS14" s="13" t="str">
        <f t="shared" si="3"/>
        <v>0 hs. 0 min.</v>
      </c>
      <c r="AT14" s="8">
        <f>DATE($F$5,12,8)</f>
        <v>42346</v>
      </c>
    </row>
    <row r="15" spans="1:46" ht="15">
      <c r="A15" s="20" t="s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19"/>
      <c r="AR15" s="11">
        <f t="shared" si="2"/>
        <v>0</v>
      </c>
      <c r="AS15" s="13" t="str">
        <f t="shared" si="3"/>
        <v>0 hs. 0 min.</v>
      </c>
      <c r="AT15" s="9"/>
    </row>
    <row r="16" spans="1:46" ht="15">
      <c r="A16" s="20" t="s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19"/>
      <c r="AR16" s="11">
        <f t="shared" si="2"/>
        <v>0</v>
      </c>
      <c r="AS16" s="13" t="str">
        <f t="shared" si="3"/>
        <v>0 hs. 0 min.</v>
      </c>
      <c r="AT16" s="7"/>
    </row>
    <row r="17" spans="1:46" ht="15">
      <c r="A17" s="20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19"/>
      <c r="AR17" s="11">
        <f t="shared" si="2"/>
        <v>0</v>
      </c>
      <c r="AS17" s="13" t="str">
        <f t="shared" si="3"/>
        <v>0 hs. 0 min.</v>
      </c>
      <c r="AT17" s="7"/>
    </row>
    <row r="18" spans="1:46" ht="15">
      <c r="A18" s="20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19"/>
      <c r="AR18" s="11">
        <f t="shared" si="2"/>
        <v>0</v>
      </c>
      <c r="AS18" s="13" t="str">
        <f t="shared" si="3"/>
        <v>0 hs. 0 min.</v>
      </c>
      <c r="AT18" s="7"/>
    </row>
    <row r="19" spans="1:46" ht="15">
      <c r="A19" s="20" t="s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19"/>
      <c r="AR19" s="11">
        <f t="shared" si="2"/>
        <v>0</v>
      </c>
      <c r="AS19" s="13" t="str">
        <f t="shared" si="3"/>
        <v>0 hs. 0 min.</v>
      </c>
      <c r="AT19" s="7"/>
    </row>
    <row r="20" spans="1:46" ht="15">
      <c r="A20" s="20" t="s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19"/>
      <c r="AR20" s="11">
        <f t="shared" si="2"/>
        <v>0</v>
      </c>
      <c r="AS20" s="13" t="str">
        <f t="shared" si="3"/>
        <v>0 hs. 0 min.</v>
      </c>
      <c r="AT20" s="7"/>
    </row>
    <row r="21" spans="1:46" ht="15">
      <c r="A21" s="20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19"/>
      <c r="AR21" s="11">
        <f t="shared" si="2"/>
        <v>0</v>
      </c>
      <c r="AS21" s="13" t="str">
        <f t="shared" si="3"/>
        <v>0 hs. 0 min.</v>
      </c>
      <c r="AT21" s="7"/>
    </row>
    <row r="22" spans="1:46" ht="15">
      <c r="A22" s="20" t="s">
        <v>17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19"/>
      <c r="AR22" s="11">
        <f t="shared" si="2"/>
        <v>0</v>
      </c>
      <c r="AS22" s="13" t="str">
        <f t="shared" si="3"/>
        <v>0 hs. 0 min.</v>
      </c>
      <c r="AT22" s="7"/>
    </row>
    <row r="23" spans="1:46" ht="15">
      <c r="A23" s="20" t="s">
        <v>18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19"/>
      <c r="AR23" s="11">
        <f t="shared" si="2"/>
        <v>0</v>
      </c>
      <c r="AS23" s="13" t="str">
        <f t="shared" si="3"/>
        <v>0 hs. 0 min.</v>
      </c>
      <c r="AT23" s="7"/>
    </row>
    <row r="24" spans="1:46" ht="15">
      <c r="A24" s="20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19"/>
      <c r="AR24" s="11">
        <f t="shared" si="2"/>
        <v>0</v>
      </c>
      <c r="AS24" s="13" t="str">
        <f t="shared" si="3"/>
        <v>0 hs. 0 min.</v>
      </c>
      <c r="AT24" s="7"/>
    </row>
    <row r="25" spans="1:46" ht="15">
      <c r="A25" s="20" t="s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19"/>
      <c r="AR25" s="11">
        <f t="shared" si="2"/>
        <v>0</v>
      </c>
      <c r="AS25" s="13" t="str">
        <f t="shared" si="3"/>
        <v>0 hs. 0 min.</v>
      </c>
      <c r="AT25" s="7"/>
    </row>
    <row r="26" spans="1:46" ht="15">
      <c r="A26" s="20" t="s">
        <v>21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19"/>
      <c r="AR26" s="11">
        <f t="shared" si="2"/>
        <v>0</v>
      </c>
      <c r="AS26" s="13" t="str">
        <f t="shared" si="3"/>
        <v>0 hs. 0 min.</v>
      </c>
      <c r="AT26" s="12"/>
    </row>
    <row r="27" spans="1:46" ht="15">
      <c r="A27" s="20" t="s">
        <v>22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19"/>
      <c r="AR27" s="11">
        <f t="shared" si="2"/>
        <v>0</v>
      </c>
      <c r="AS27" s="13" t="str">
        <f t="shared" si="3"/>
        <v>0 hs. 0 min.</v>
      </c>
      <c r="AT27" s="7"/>
    </row>
    <row r="28" spans="1:46" ht="15">
      <c r="A28" s="20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19"/>
      <c r="AR28" s="11">
        <f t="shared" si="2"/>
        <v>0</v>
      </c>
      <c r="AS28" s="13" t="str">
        <f t="shared" si="3"/>
        <v>0 hs. 0 min.</v>
      </c>
      <c r="AT28" s="7"/>
    </row>
    <row r="29" spans="1:46" ht="15">
      <c r="A29" s="20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19"/>
      <c r="AR29" s="11">
        <f t="shared" si="2"/>
        <v>0</v>
      </c>
      <c r="AS29" s="13" t="str">
        <f t="shared" si="3"/>
        <v>0 hs. 0 min.</v>
      </c>
      <c r="AT29" s="7"/>
    </row>
    <row r="30" spans="1:46" ht="15">
      <c r="A30" s="20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19"/>
      <c r="AR30" s="11">
        <f t="shared" si="2"/>
        <v>0</v>
      </c>
      <c r="AS30" s="13" t="str">
        <f t="shared" si="3"/>
        <v>0 hs. 0 min.</v>
      </c>
      <c r="AT30" s="7"/>
    </row>
    <row r="31" spans="1:46" ht="15">
      <c r="A31" s="20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19"/>
      <c r="AR31" s="11">
        <f t="shared" si="2"/>
        <v>0</v>
      </c>
      <c r="AS31" s="13" t="str">
        <f t="shared" si="3"/>
        <v>0 hs. 0 min.</v>
      </c>
      <c r="AT31" s="7"/>
    </row>
    <row r="32" spans="1:46" ht="15">
      <c r="A32" s="20" t="s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19"/>
      <c r="AR32" s="11">
        <f t="shared" si="2"/>
        <v>0</v>
      </c>
      <c r="AS32" s="13" t="str">
        <f t="shared" si="3"/>
        <v>0 hs. 0 min.</v>
      </c>
      <c r="AT32" s="7"/>
    </row>
    <row r="33" spans="1:46" ht="15">
      <c r="A33" s="20" t="s">
        <v>28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19"/>
      <c r="AR33" s="11">
        <f t="shared" si="2"/>
        <v>0</v>
      </c>
      <c r="AS33" s="13" t="str">
        <f t="shared" si="3"/>
        <v>0 hs. 0 min.</v>
      </c>
      <c r="AT33" s="7"/>
    </row>
    <row r="34" spans="1:46" ht="15">
      <c r="A34" s="20" t="s">
        <v>29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19"/>
      <c r="AR34" s="11">
        <f t="shared" si="2"/>
        <v>0</v>
      </c>
      <c r="AS34" s="13" t="str">
        <f t="shared" si="3"/>
        <v>0 hs. 0 min.</v>
      </c>
      <c r="AT34" s="7"/>
    </row>
    <row r="35" spans="1:46" ht="15">
      <c r="A35" s="20" t="s">
        <v>30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19"/>
      <c r="AR35" s="11">
        <f t="shared" si="2"/>
        <v>0</v>
      </c>
      <c r="AS35" s="13" t="str">
        <f t="shared" si="3"/>
        <v>0 hs. 0 min.</v>
      </c>
      <c r="AT35" s="7"/>
    </row>
    <row r="37" spans="6:31" ht="15">
      <c r="F37" s="110" t="s">
        <v>56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</sheetData>
  <sheetProtection/>
  <mergeCells count="14">
    <mergeCell ref="F37:AE37"/>
    <mergeCell ref="B5:E5"/>
    <mergeCell ref="F5:J5"/>
    <mergeCell ref="Q5:T5"/>
    <mergeCell ref="AQ6:AQ35"/>
    <mergeCell ref="AR6:AR7"/>
    <mergeCell ref="AS6:AS7"/>
    <mergeCell ref="B2:T2"/>
    <mergeCell ref="X2:AC2"/>
    <mergeCell ref="AI2:AP3"/>
    <mergeCell ref="Y3:AB3"/>
    <mergeCell ref="B4:E4"/>
    <mergeCell ref="M4:P4"/>
    <mergeCell ref="Y4:AB4"/>
  </mergeCells>
  <conditionalFormatting sqref="AT7">
    <cfRule type="containsText" priority="1" dxfId="107" operator="containsText" stopIfTrue="1" text="domingo">
      <formula>NOT(ISERROR(SEARCH("domingo",AT7)))</formula>
    </cfRule>
  </conditionalFormatting>
  <conditionalFormatting sqref="B7:AP7">
    <cfRule type="expression" priority="2" dxfId="118" stopIfTrue="1">
      <formula>NOT(MONTH(B7)=$M$5)</formula>
    </cfRule>
    <cfRule type="expression" priority="3" dxfId="108" stopIfTrue="1">
      <formula>COUNTIF(Festivos,B7)&gt;0.9</formula>
    </cfRule>
    <cfRule type="expression" priority="4" dxfId="109" stopIfTrue="1">
      <formula>IF(WEEKDAY(B7)=1,TRUE,FALSE)</formula>
    </cfRule>
  </conditionalFormatting>
  <conditionalFormatting sqref="B6:AP6">
    <cfRule type="expression" priority="5" dxfId="0" stopIfTrue="1">
      <formula>NOT(MONTH(B6)=$M$5)</formula>
    </cfRule>
  </conditionalFormatting>
  <dataValidations count="5">
    <dataValidation type="list" allowBlank="1" showInputMessage="1" showErrorMessage="1" sqref="B8:AP35">
      <formula1>$AR$2:$AR$5</formula1>
    </dataValidation>
    <dataValidation operator="equal" allowBlank="1" showInputMessage="1" showErrorMessage="1" sqref="AX5:BA5 Q5"/>
    <dataValidation type="whole" operator="equal" allowBlank="1" showInputMessage="1" showErrorMessage="1" sqref="O1 O3">
      <formula1>4444</formula1>
    </dataValidation>
    <dataValidation errorStyle="information" allowBlank="1" showInputMessage="1" showErrorMessage="1" sqref="B5 F5"/>
    <dataValidation type="whole" operator="lessThanOrEqual" allowBlank="1" showInputMessage="1" showErrorMessage="1" error="Introducir el número del mes:&#10;desde el mes 1 hasta el 12&#10;(Enero a Diciembre)&#10;" sqref="M5:P5">
      <formula1>12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2015-06-21T08:05:29Z</dcterms:created>
  <dcterms:modified xsi:type="dcterms:W3CDTF">2015-11-30T09:19:13Z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